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66925"/>
  <mc:AlternateContent xmlns:mc="http://schemas.openxmlformats.org/markup-compatibility/2006">
    <mc:Choice Requires="x15">
      <x15ac:absPath xmlns:x15ac="http://schemas.microsoft.com/office/spreadsheetml/2010/11/ac" url="G:\DGA_SIL\SIL_OIM\03_Opérations_immobilières\Allemagne\2_Francfort\2_Monument Hoche_Weissenthurm\2022-274_Remise en état\3 - Consultation tvx\2-DCE\Los Nr. 1 – Maurerarbeiten und Außenarbeiten\"/>
    </mc:Choice>
  </mc:AlternateContent>
  <xr:revisionPtr revIDLastSave="0" documentId="13_ncr:1_{203632E0-31F4-4D19-9498-84A02AFF7D61}" xr6:coauthVersionLast="47" xr6:coauthVersionMax="47" xr10:uidLastSave="{00000000-0000-0000-0000-000000000000}"/>
  <bookViews>
    <workbookView xWindow="-120" yWindow="-120" windowWidth="38640" windowHeight="20595" activeTab="1" xr2:uid="{00000000-000D-0000-FFFF-FFFF00000000}"/>
  </bookViews>
  <sheets>
    <sheet name="Geschäftsführer" sheetId="14" r:id="rId1"/>
    <sheet name="LOS1" sheetId="24" r:id="rId2"/>
  </sheets>
  <externalReferences>
    <externalReference r:id="rId3"/>
  </externalReferences>
  <definedNames>
    <definedName name="_xlnm.Print_Titles" localSheetId="1">'LOS1'!$1:$2</definedName>
    <definedName name="PV">[1]TF!#REF!</definedName>
    <definedName name="_xlnm.Print_Area" localSheetId="0">Geschäftsführer!$A$1:$L$30</definedName>
    <definedName name="_xlnm.Print_Area" localSheetId="1">'LOS1'!$A$1:$P$725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02" i="24" l="1"/>
  <c r="A503" i="24"/>
  <c r="A504" i="24"/>
  <c r="A505" i="24"/>
  <c r="A508" i="24"/>
  <c r="A509" i="24"/>
  <c r="A510" i="24"/>
  <c r="A511" i="24"/>
  <c r="A512" i="24"/>
  <c r="A513" i="24"/>
  <c r="P507" i="24"/>
  <c r="A515" i="24"/>
  <c r="A516" i="24"/>
  <c r="A518" i="24"/>
  <c r="A519" i="24"/>
  <c r="A521" i="24"/>
  <c r="A522" i="24"/>
  <c r="A524" i="24"/>
  <c r="A525" i="24"/>
  <c r="A526" i="24"/>
  <c r="A527" i="24"/>
  <c r="A528" i="24"/>
  <c r="A530" i="24"/>
  <c r="A531" i="24"/>
  <c r="A533" i="24"/>
  <c r="A534" i="24"/>
  <c r="A536" i="24"/>
  <c r="A537" i="24"/>
  <c r="A538" i="24"/>
  <c r="A539" i="24"/>
  <c r="A540" i="24"/>
  <c r="A541" i="24"/>
  <c r="A543" i="24"/>
  <c r="A544" i="24"/>
  <c r="A546" i="24"/>
  <c r="A547" i="24"/>
  <c r="A549" i="24"/>
  <c r="A550" i="24"/>
  <c r="A551" i="24"/>
  <c r="A553" i="24"/>
  <c r="A554" i="24"/>
  <c r="A556" i="24"/>
  <c r="A557" i="24"/>
  <c r="A559" i="24"/>
  <c r="A560" i="24"/>
  <c r="A561" i="24"/>
  <c r="A562" i="24"/>
  <c r="A563" i="24"/>
  <c r="A565" i="24"/>
  <c r="A566" i="24"/>
  <c r="A567" i="24"/>
  <c r="A568" i="24"/>
  <c r="A569" i="24"/>
  <c r="A571" i="24"/>
  <c r="A572" i="24"/>
  <c r="A573" i="24"/>
  <c r="A574" i="24"/>
  <c r="A575" i="24"/>
  <c r="A577" i="24"/>
  <c r="A578" i="24"/>
  <c r="A579" i="24"/>
  <c r="A580" i="24"/>
  <c r="A581" i="24"/>
  <c r="P719" i="24"/>
  <c r="P708" i="24"/>
  <c r="P697" i="24"/>
  <c r="P582" i="24"/>
  <c r="P581" i="24"/>
  <c r="P579" i="24"/>
  <c r="P578" i="24"/>
  <c r="P577" i="24"/>
  <c r="P576" i="24"/>
  <c r="P575" i="24"/>
  <c r="P573" i="24"/>
  <c r="P572" i="24"/>
  <c r="P571" i="24"/>
  <c r="P570" i="24"/>
  <c r="P569" i="24"/>
  <c r="P567" i="24"/>
  <c r="P566" i="24"/>
  <c r="P565" i="24"/>
  <c r="P564" i="24"/>
  <c r="P563" i="24"/>
  <c r="P561" i="24"/>
  <c r="P560" i="24"/>
  <c r="P559" i="24"/>
  <c r="P558" i="24"/>
  <c r="P557" i="24"/>
  <c r="P555" i="24"/>
  <c r="P554" i="24"/>
  <c r="P552" i="24"/>
  <c r="P551" i="24"/>
  <c r="P548" i="24"/>
  <c r="P547" i="24"/>
  <c r="P545" i="24"/>
  <c r="P544" i="24"/>
  <c r="P536" i="24"/>
  <c r="P538" i="24"/>
  <c r="P537" i="24"/>
  <c r="P535" i="24"/>
  <c r="P534" i="24"/>
  <c r="P532" i="24"/>
  <c r="P531" i="24"/>
  <c r="P529" i="24"/>
  <c r="P528" i="24"/>
  <c r="P526" i="24"/>
  <c r="P525" i="24"/>
  <c r="P523" i="24"/>
  <c r="P522" i="24"/>
  <c r="P520" i="24"/>
  <c r="P519" i="24"/>
  <c r="P508" i="24"/>
  <c r="P509" i="24"/>
  <c r="P510" i="24"/>
  <c r="P511" i="24"/>
  <c r="P512" i="24"/>
  <c r="P513" i="24"/>
  <c r="P514" i="24"/>
  <c r="P516" i="24"/>
  <c r="P517" i="24"/>
  <c r="P524" i="24"/>
  <c r="P541" i="24"/>
  <c r="P542" i="24"/>
  <c r="T509" i="24" l="1"/>
  <c r="P404" i="24"/>
  <c r="P405" i="24"/>
  <c r="P406" i="24"/>
  <c r="P407" i="24"/>
  <c r="P408" i="24"/>
  <c r="A404" i="24"/>
  <c r="A405" i="24"/>
  <c r="A407" i="24"/>
  <c r="A408" i="24"/>
  <c r="A721" i="24" l="1"/>
  <c r="A720" i="24"/>
  <c r="P718" i="24"/>
  <c r="A718" i="24"/>
  <c r="A717" i="24"/>
  <c r="A716" i="24"/>
  <c r="P715" i="24"/>
  <c r="A715" i="24"/>
  <c r="A710" i="24"/>
  <c r="A709" i="24"/>
  <c r="P707" i="24"/>
  <c r="A707" i="24"/>
  <c r="A706" i="24"/>
  <c r="A705" i="24"/>
  <c r="P704" i="24"/>
  <c r="A704" i="24"/>
  <c r="P711" i="24" l="1"/>
  <c r="P713" i="24" s="1"/>
  <c r="P722" i="24"/>
  <c r="P724" i="24" s="1"/>
  <c r="A699" i="24" l="1"/>
  <c r="A698" i="24"/>
  <c r="P696" i="24"/>
  <c r="A696" i="24"/>
  <c r="A695" i="24"/>
  <c r="A694" i="24"/>
  <c r="P693" i="24"/>
  <c r="A693" i="24"/>
  <c r="P687" i="24"/>
  <c r="P686" i="24"/>
  <c r="A686" i="24"/>
  <c r="A685" i="24"/>
  <c r="P684" i="24"/>
  <c r="P683" i="24"/>
  <c r="P682" i="24"/>
  <c r="P681" i="24"/>
  <c r="A681" i="24"/>
  <c r="A680" i="24"/>
  <c r="P679" i="24"/>
  <c r="P678" i="24"/>
  <c r="P677" i="24"/>
  <c r="A677" i="24"/>
  <c r="P700" i="24" l="1"/>
  <c r="P702" i="24" s="1"/>
  <c r="A253" i="24"/>
  <c r="A254" i="24"/>
  <c r="A255" i="24"/>
  <c r="A256" i="24"/>
  <c r="A257" i="24"/>
  <c r="A258" i="24"/>
  <c r="A262" i="24"/>
  <c r="A263" i="24"/>
  <c r="A264" i="24"/>
  <c r="A265" i="24"/>
  <c r="A266" i="24"/>
  <c r="A267" i="24"/>
  <c r="A268" i="24"/>
  <c r="A269" i="24"/>
  <c r="A270" i="24"/>
  <c r="A271" i="24"/>
  <c r="A272" i="24"/>
  <c r="A273" i="24"/>
  <c r="A274" i="24"/>
  <c r="A275" i="24"/>
  <c r="A276" i="24"/>
  <c r="A277" i="24"/>
  <c r="A278" i="24"/>
  <c r="A281" i="24"/>
  <c r="N331" i="24"/>
  <c r="P331" i="24" s="1"/>
  <c r="N330" i="24"/>
  <c r="P330" i="24" s="1"/>
  <c r="P329" i="24"/>
  <c r="P328" i="24"/>
  <c r="P327" i="24"/>
  <c r="A327" i="24"/>
  <c r="A326" i="24"/>
  <c r="N325" i="24"/>
  <c r="P325" i="24" s="1"/>
  <c r="P324" i="24"/>
  <c r="N323" i="24"/>
  <c r="P323" i="24" s="1"/>
  <c r="A322" i="24"/>
  <c r="P321" i="24"/>
  <c r="P320" i="24"/>
  <c r="P319" i="24"/>
  <c r="P318" i="24"/>
  <c r="A316" i="24"/>
  <c r="N315" i="24"/>
  <c r="P315" i="24" s="1"/>
  <c r="P314" i="24"/>
  <c r="P313" i="24"/>
  <c r="P312" i="24"/>
  <c r="A311" i="24"/>
  <c r="P310" i="24"/>
  <c r="P309" i="24"/>
  <c r="A308" i="24"/>
  <c r="A307" i="24"/>
  <c r="J306" i="24"/>
  <c r="A306" i="24"/>
  <c r="J305" i="24"/>
  <c r="A305" i="24"/>
  <c r="J304" i="24"/>
  <c r="A304" i="24"/>
  <c r="J303" i="24"/>
  <c r="A303" i="24"/>
  <c r="J302" i="24"/>
  <c r="A302" i="24"/>
  <c r="J301" i="24"/>
  <c r="A301" i="24"/>
  <c r="J300" i="24"/>
  <c r="A300" i="24"/>
  <c r="J299" i="24"/>
  <c r="A299" i="24"/>
  <c r="J298" i="24"/>
  <c r="A298" i="24"/>
  <c r="H297" i="24"/>
  <c r="J297" i="24" s="1"/>
  <c r="A297" i="24"/>
  <c r="J296" i="24"/>
  <c r="A296" i="24"/>
  <c r="P295" i="24"/>
  <c r="A295" i="24"/>
  <c r="A294" i="24"/>
  <c r="P293" i="24"/>
  <c r="P292" i="24"/>
  <c r="P291" i="24"/>
  <c r="A290" i="24"/>
  <c r="P289" i="24"/>
  <c r="P288" i="24"/>
  <c r="P287" i="24"/>
  <c r="A285" i="24"/>
  <c r="N284" i="24"/>
  <c r="P283" i="24"/>
  <c r="P282" i="24"/>
  <c r="P280" i="24"/>
  <c r="P279" i="24"/>
  <c r="J276" i="24"/>
  <c r="J275" i="24"/>
  <c r="F274" i="24"/>
  <c r="J274" i="24" s="1"/>
  <c r="J273" i="24"/>
  <c r="J272" i="24"/>
  <c r="F271" i="24"/>
  <c r="J271" i="24" s="1"/>
  <c r="J270" i="24"/>
  <c r="J269" i="24"/>
  <c r="F268" i="24"/>
  <c r="J268" i="24" s="1"/>
  <c r="J267" i="24"/>
  <c r="J266" i="24"/>
  <c r="F265" i="24"/>
  <c r="J265" i="24" s="1"/>
  <c r="J264" i="24"/>
  <c r="P263" i="24"/>
  <c r="P261" i="24"/>
  <c r="P260" i="24"/>
  <c r="P259" i="24"/>
  <c r="P258" i="24"/>
  <c r="P257" i="24"/>
  <c r="P256" i="24"/>
  <c r="A332" i="24"/>
  <c r="P255" i="24"/>
  <c r="P254" i="24"/>
  <c r="P284" i="24" l="1"/>
  <c r="J307" i="24"/>
  <c r="J277" i="24"/>
  <c r="P169" i="24"/>
  <c r="N66" i="24" l="1"/>
  <c r="J46" i="24"/>
  <c r="J57" i="24"/>
  <c r="A379" i="24" l="1"/>
  <c r="A380" i="24"/>
  <c r="P633" i="24"/>
  <c r="A633" i="24"/>
  <c r="P621" i="24"/>
  <c r="A621" i="24"/>
  <c r="L629" i="24"/>
  <c r="L617" i="24"/>
  <c r="L584" i="24"/>
  <c r="A34" i="24"/>
  <c r="A35" i="24"/>
  <c r="A36" i="24"/>
  <c r="P35" i="24"/>
  <c r="P211" i="24"/>
  <c r="P212" i="24"/>
  <c r="P172" i="24"/>
  <c r="P171" i="24"/>
  <c r="P382" i="24" l="1"/>
  <c r="P50" i="24"/>
  <c r="A500" i="24" l="1"/>
  <c r="P503" i="24"/>
  <c r="N651" i="24"/>
  <c r="P651" i="24" s="1"/>
  <c r="N664" i="24"/>
  <c r="N667" i="24" s="1"/>
  <c r="P673" i="24"/>
  <c r="P672" i="24"/>
  <c r="P671" i="24"/>
  <c r="P670" i="24"/>
  <c r="A670" i="24"/>
  <c r="P669" i="24"/>
  <c r="A669" i="24"/>
  <c r="P668" i="24"/>
  <c r="P666" i="24"/>
  <c r="P665" i="24"/>
  <c r="A663" i="24"/>
  <c r="J662" i="24"/>
  <c r="A662" i="24"/>
  <c r="J661" i="24"/>
  <c r="A661" i="24"/>
  <c r="J660" i="24"/>
  <c r="A660" i="24"/>
  <c r="J659" i="24"/>
  <c r="A659" i="24"/>
  <c r="J658" i="24"/>
  <c r="A658" i="24"/>
  <c r="J657" i="24"/>
  <c r="A657" i="24"/>
  <c r="J656" i="24"/>
  <c r="A656" i="24"/>
  <c r="J655" i="24"/>
  <c r="A655" i="24"/>
  <c r="J654" i="24"/>
  <c r="A654" i="24"/>
  <c r="H653" i="24"/>
  <c r="J653" i="24" s="1"/>
  <c r="A653" i="24"/>
  <c r="J652" i="24"/>
  <c r="A652" i="24"/>
  <c r="A650" i="24"/>
  <c r="P649" i="24"/>
  <c r="A649" i="24"/>
  <c r="P648" i="24"/>
  <c r="A648" i="24"/>
  <c r="P647" i="24"/>
  <c r="P646" i="24"/>
  <c r="P645" i="24"/>
  <c r="A645" i="24"/>
  <c r="P644" i="24"/>
  <c r="A644" i="24"/>
  <c r="P643" i="24"/>
  <c r="P642" i="24"/>
  <c r="A642" i="24"/>
  <c r="P641" i="24"/>
  <c r="A641" i="24"/>
  <c r="P640" i="24"/>
  <c r="P639" i="24"/>
  <c r="P638" i="24"/>
  <c r="A638" i="24"/>
  <c r="P635" i="24"/>
  <c r="A635" i="24"/>
  <c r="A688" i="24"/>
  <c r="P634" i="24"/>
  <c r="A634" i="24"/>
  <c r="A615" i="24"/>
  <c r="A616" i="24"/>
  <c r="A622" i="24"/>
  <c r="A623" i="24"/>
  <c r="A624" i="24"/>
  <c r="A627" i="24"/>
  <c r="P624" i="24"/>
  <c r="A628" i="24"/>
  <c r="P622" i="24"/>
  <c r="P626" i="24"/>
  <c r="P625" i="24"/>
  <c r="A388" i="24"/>
  <c r="A389" i="24"/>
  <c r="A594" i="24"/>
  <c r="A597" i="24"/>
  <c r="A599" i="24"/>
  <c r="A602" i="24"/>
  <c r="A603" i="24"/>
  <c r="A604" i="24"/>
  <c r="A605" i="24"/>
  <c r="A607" i="24"/>
  <c r="A610" i="24"/>
  <c r="A612" i="24"/>
  <c r="A589" i="24"/>
  <c r="A590" i="24"/>
  <c r="A591" i="24"/>
  <c r="A592" i="24"/>
  <c r="P614" i="24"/>
  <c r="P613" i="24"/>
  <c r="L612" i="24"/>
  <c r="P611" i="24"/>
  <c r="P603" i="24"/>
  <c r="P601" i="24"/>
  <c r="P600" i="24"/>
  <c r="L599" i="24"/>
  <c r="P598" i="24"/>
  <c r="P228" i="24"/>
  <c r="P227" i="24"/>
  <c r="L663" i="24" l="1"/>
  <c r="P629" i="24"/>
  <c r="P664" i="24"/>
  <c r="P667" i="24"/>
  <c r="J663" i="24"/>
  <c r="P609" i="24"/>
  <c r="P608" i="24"/>
  <c r="L607" i="24"/>
  <c r="P606" i="24"/>
  <c r="P591" i="24"/>
  <c r="P596" i="24"/>
  <c r="P595" i="24"/>
  <c r="L594" i="24"/>
  <c r="P593" i="24"/>
  <c r="P200" i="24"/>
  <c r="P589" i="24"/>
  <c r="P726" i="24"/>
  <c r="A726" i="24"/>
  <c r="P588" i="24"/>
  <c r="A588" i="24"/>
  <c r="A16" i="24"/>
  <c r="A17" i="24"/>
  <c r="A18" i="24"/>
  <c r="A24" i="24"/>
  <c r="A25" i="24"/>
  <c r="A26" i="24"/>
  <c r="A41" i="24"/>
  <c r="A42" i="24"/>
  <c r="A43" i="24"/>
  <c r="A44" i="24"/>
  <c r="A45" i="24"/>
  <c r="A46" i="24"/>
  <c r="A51" i="24"/>
  <c r="A52" i="24"/>
  <c r="A53" i="24"/>
  <c r="A54" i="24"/>
  <c r="A55" i="24"/>
  <c r="A56" i="24"/>
  <c r="A57" i="24"/>
  <c r="A58" i="24"/>
  <c r="A61" i="24"/>
  <c r="A62" i="24"/>
  <c r="A65" i="24"/>
  <c r="A67" i="24"/>
  <c r="A68" i="24"/>
  <c r="A69" i="24"/>
  <c r="A70" i="24"/>
  <c r="A71" i="24"/>
  <c r="A74" i="24"/>
  <c r="A76" i="24"/>
  <c r="A77" i="24"/>
  <c r="A78" i="24"/>
  <c r="A79" i="24"/>
  <c r="A80" i="24"/>
  <c r="A84" i="24"/>
  <c r="A85" i="24"/>
  <c r="A86" i="24"/>
  <c r="A91" i="24"/>
  <c r="A92" i="24"/>
  <c r="A93" i="24"/>
  <c r="A97" i="24"/>
  <c r="A98" i="24"/>
  <c r="A99" i="24"/>
  <c r="A103" i="24"/>
  <c r="A104" i="24"/>
  <c r="A105" i="24"/>
  <c r="A109" i="24"/>
  <c r="A110" i="24"/>
  <c r="A114" i="24"/>
  <c r="A115" i="24"/>
  <c r="A116" i="24"/>
  <c r="A122" i="24"/>
  <c r="A123" i="24"/>
  <c r="A124" i="24"/>
  <c r="A125" i="24"/>
  <c r="A126" i="24"/>
  <c r="A127" i="24"/>
  <c r="A132" i="24"/>
  <c r="A133" i="24"/>
  <c r="A134" i="24"/>
  <c r="A135" i="24"/>
  <c r="A140" i="24"/>
  <c r="A141" i="24"/>
  <c r="A145" i="24"/>
  <c r="A146" i="24"/>
  <c r="A147" i="24"/>
  <c r="A148" i="24"/>
  <c r="A154" i="24"/>
  <c r="A155" i="24"/>
  <c r="A157" i="24"/>
  <c r="A158" i="24"/>
  <c r="A159" i="24"/>
  <c r="A160" i="24"/>
  <c r="A161" i="24"/>
  <c r="A175" i="24"/>
  <c r="A176" i="24"/>
  <c r="A177" i="24"/>
  <c r="A178" i="24"/>
  <c r="A179" i="24"/>
  <c r="A180" i="24"/>
  <c r="A181" i="24"/>
  <c r="A189" i="24"/>
  <c r="A190" i="24"/>
  <c r="A191" i="24"/>
  <c r="A192" i="24"/>
  <c r="A196" i="24"/>
  <c r="A197" i="24"/>
  <c r="A198" i="24"/>
  <c r="A202" i="24"/>
  <c r="A203" i="24"/>
  <c r="A204" i="24"/>
  <c r="A205" i="24"/>
  <c r="A206" i="24"/>
  <c r="A207" i="24"/>
  <c r="A216" i="24"/>
  <c r="A218" i="24"/>
  <c r="A222" i="24"/>
  <c r="A223" i="24"/>
  <c r="A224" i="24"/>
  <c r="A226" i="24"/>
  <c r="A229" i="24"/>
  <c r="A230" i="24"/>
  <c r="A231" i="24"/>
  <c r="A232" i="24"/>
  <c r="A233" i="24"/>
  <c r="A240" i="24"/>
  <c r="A242" i="24"/>
  <c r="A243" i="24"/>
  <c r="A244" i="24"/>
  <c r="A245" i="24"/>
  <c r="A249" i="24"/>
  <c r="A333" i="24"/>
  <c r="A334" i="24"/>
  <c r="A335" i="24"/>
  <c r="A336" i="24"/>
  <c r="A337" i="24"/>
  <c r="A344" i="24"/>
  <c r="A345" i="24"/>
  <c r="A349" i="24"/>
  <c r="A350" i="24"/>
  <c r="A351" i="24"/>
  <c r="A352" i="24"/>
  <c r="A360" i="24"/>
  <c r="A361" i="24"/>
  <c r="A365" i="24"/>
  <c r="A367" i="24"/>
  <c r="A368" i="24"/>
  <c r="A391" i="24"/>
  <c r="A392" i="24"/>
  <c r="A393" i="24"/>
  <c r="A394" i="24"/>
  <c r="A401" i="24"/>
  <c r="A402" i="24"/>
  <c r="A409" i="24"/>
  <c r="A411" i="24"/>
  <c r="A412" i="24"/>
  <c r="A413" i="24"/>
  <c r="A414" i="24"/>
  <c r="A415" i="24"/>
  <c r="A416" i="24"/>
  <c r="A417" i="24"/>
  <c r="A422" i="24"/>
  <c r="A424" i="24"/>
  <c r="A428" i="24"/>
  <c r="A432" i="24"/>
  <c r="A436" i="24"/>
  <c r="A437" i="24"/>
  <c r="A439" i="24"/>
  <c r="A440" i="24"/>
  <c r="A441" i="24"/>
  <c r="A442" i="24"/>
  <c r="A443" i="24"/>
  <c r="A445" i="24"/>
  <c r="A449" i="24"/>
  <c r="A453" i="24"/>
  <c r="A456" i="24"/>
  <c r="A457" i="24"/>
  <c r="A459" i="24"/>
  <c r="A460" i="24"/>
  <c r="A461" i="24"/>
  <c r="A462" i="24"/>
  <c r="A463" i="24"/>
  <c r="A464" i="24"/>
  <c r="A466" i="24"/>
  <c r="A470" i="24"/>
  <c r="A474" i="24"/>
  <c r="A479" i="24"/>
  <c r="A480" i="24"/>
  <c r="A482" i="24"/>
  <c r="A483" i="24"/>
  <c r="A484" i="24"/>
  <c r="A485" i="24"/>
  <c r="A491" i="24"/>
  <c r="A493" i="24"/>
  <c r="A494" i="24"/>
  <c r="A495" i="24"/>
  <c r="A496" i="24"/>
  <c r="A497" i="24"/>
  <c r="A5" i="24"/>
  <c r="A6" i="24"/>
  <c r="A7" i="24"/>
  <c r="A8" i="24"/>
  <c r="A10" i="24"/>
  <c r="A11" i="24"/>
  <c r="A12" i="24"/>
  <c r="P617" i="24" l="1"/>
  <c r="P619" i="24" s="1"/>
  <c r="P631" i="24"/>
  <c r="P689" i="24"/>
  <c r="A9" i="24"/>
  <c r="P691" i="24" l="1"/>
  <c r="A13" i="24"/>
  <c r="A14" i="24" l="1"/>
  <c r="A15" i="24" l="1"/>
  <c r="A19" i="24" l="1"/>
  <c r="A20" i="24" l="1"/>
  <c r="A21" i="24" l="1"/>
  <c r="A22" i="24" l="1"/>
  <c r="A23" i="24" l="1"/>
  <c r="A27" i="24" s="1"/>
  <c r="A28" i="24" s="1"/>
  <c r="A29" i="24" s="1"/>
  <c r="A30" i="24" s="1"/>
  <c r="A31" i="24" s="1"/>
  <c r="A32" i="24" l="1"/>
  <c r="A33" i="24" s="1"/>
  <c r="A37" i="24" s="1"/>
  <c r="A38" i="24" s="1"/>
  <c r="A39" i="24" s="1"/>
  <c r="A40" i="24" s="1"/>
  <c r="A47" i="24" s="1"/>
  <c r="A48" i="24" s="1"/>
  <c r="P501" i="24"/>
  <c r="P499" i="24"/>
  <c r="P498" i="24"/>
  <c r="P497" i="24"/>
  <c r="P496" i="24"/>
  <c r="P495" i="24"/>
  <c r="P494" i="24"/>
  <c r="P347" i="24"/>
  <c r="P348" i="24"/>
  <c r="P346" i="24"/>
  <c r="N397" i="24"/>
  <c r="A50" i="24" l="1"/>
  <c r="A59" i="24" s="1"/>
  <c r="A60" i="24" l="1"/>
  <c r="A63" i="24" s="1"/>
  <c r="A64" i="24" s="1"/>
  <c r="A66" i="24" s="1"/>
  <c r="A72" i="24" s="1"/>
  <c r="A73" i="24" s="1"/>
  <c r="A75" i="24" s="1"/>
  <c r="A81" i="24" s="1"/>
  <c r="A82" i="24" s="1"/>
  <c r="A83" i="24" s="1"/>
  <c r="A87" i="24" s="1"/>
  <c r="A88" i="24" s="1"/>
  <c r="A89" i="24" s="1"/>
  <c r="A90" i="24" s="1"/>
  <c r="A94" i="24" s="1"/>
  <c r="A95" i="24" s="1"/>
  <c r="A96" i="24" s="1"/>
  <c r="A100" i="24" s="1"/>
  <c r="A101" i="24" s="1"/>
  <c r="A102" i="24" s="1"/>
  <c r="A106" i="24" s="1"/>
  <c r="A107" i="24" s="1"/>
  <c r="A108" i="24" s="1"/>
  <c r="A111" i="24" s="1"/>
  <c r="A112" i="24" s="1"/>
  <c r="A113" i="24" s="1"/>
  <c r="A117" i="24" s="1"/>
  <c r="A118" i="24" s="1"/>
  <c r="A119" i="24" s="1"/>
  <c r="A120" i="24" s="1"/>
  <c r="A121" i="24" s="1"/>
  <c r="A128" i="24" s="1"/>
  <c r="A129" i="24" s="1"/>
  <c r="A130" i="24" s="1"/>
  <c r="A131" i="24" s="1"/>
  <c r="A136" i="24" s="1"/>
  <c r="A137" i="24" s="1"/>
  <c r="A138" i="24" s="1"/>
  <c r="A139" i="24" s="1"/>
  <c r="A142" i="24" s="1"/>
  <c r="A143" i="24" s="1"/>
  <c r="A144" i="24" s="1"/>
  <c r="A149" i="24" s="1"/>
  <c r="A150" i="24" s="1"/>
  <c r="A151" i="24" s="1"/>
  <c r="A152" i="24" s="1"/>
  <c r="A153" i="24" s="1"/>
  <c r="A156" i="24" s="1"/>
  <c r="A162" i="24" s="1"/>
  <c r="N396" i="24"/>
  <c r="N400" i="24" s="1"/>
  <c r="A163" i="24" l="1"/>
  <c r="A164" i="24" s="1"/>
  <c r="A165" i="24" s="1"/>
  <c r="A166" i="24" s="1"/>
  <c r="A167" i="24" s="1"/>
  <c r="A168" i="24" s="1"/>
  <c r="A169" i="24" s="1"/>
  <c r="A170" i="24" s="1"/>
  <c r="A173" i="24" s="1"/>
  <c r="A174" i="24" s="1"/>
  <c r="A182" i="24" s="1"/>
  <c r="A183" i="24" s="1"/>
  <c r="A184" i="24" s="1"/>
  <c r="A185" i="24" s="1"/>
  <c r="A186" i="24" s="1"/>
  <c r="A187" i="24" s="1"/>
  <c r="A188" i="24" s="1"/>
  <c r="A193" i="24" s="1"/>
  <c r="A194" i="24" s="1"/>
  <c r="A195" i="24" s="1"/>
  <c r="A199" i="24" s="1"/>
  <c r="P403" i="24"/>
  <c r="N383" i="24"/>
  <c r="N384" i="24"/>
  <c r="N381" i="24"/>
  <c r="N385" i="24" s="1"/>
  <c r="N386" i="24" s="1"/>
  <c r="N387" i="24" s="1"/>
  <c r="P492" i="24"/>
  <c r="P491" i="24"/>
  <c r="N486" i="24"/>
  <c r="P486" i="24" s="1"/>
  <c r="P485" i="24"/>
  <c r="P481" i="24"/>
  <c r="P478" i="24"/>
  <c r="P476" i="24"/>
  <c r="P477" i="24"/>
  <c r="P475" i="24"/>
  <c r="P474" i="24"/>
  <c r="P473" i="24"/>
  <c r="N472" i="24"/>
  <c r="P472" i="24" s="1"/>
  <c r="P471" i="24"/>
  <c r="P470" i="24"/>
  <c r="P469" i="24"/>
  <c r="N468" i="24"/>
  <c r="P468" i="24" s="1"/>
  <c r="P467" i="24"/>
  <c r="P466" i="24"/>
  <c r="P465" i="24"/>
  <c r="P464" i="24"/>
  <c r="P458" i="24"/>
  <c r="P455" i="24"/>
  <c r="P454" i="24"/>
  <c r="P453" i="24"/>
  <c r="P452" i="24"/>
  <c r="P450" i="24"/>
  <c r="N451" i="24"/>
  <c r="P451" i="24" s="1"/>
  <c r="P449" i="24"/>
  <c r="P448" i="24"/>
  <c r="P446" i="24"/>
  <c r="P445" i="24"/>
  <c r="P444" i="24"/>
  <c r="P443" i="24"/>
  <c r="P438" i="24"/>
  <c r="A200" i="24" l="1"/>
  <c r="A201" i="24" s="1"/>
  <c r="A208" i="24" s="1"/>
  <c r="A211" i="24" s="1"/>
  <c r="N487" i="24"/>
  <c r="P487" i="24" s="1"/>
  <c r="N488" i="24"/>
  <c r="N489" i="24" s="1"/>
  <c r="N447" i="24"/>
  <c r="P447" i="24" s="1"/>
  <c r="A209" i="24" l="1"/>
  <c r="A212" i="24" s="1"/>
  <c r="P488" i="24"/>
  <c r="A210" i="24" l="1"/>
  <c r="P489" i="24"/>
  <c r="P490" i="24"/>
  <c r="A213" i="24" l="1"/>
  <c r="N423" i="24"/>
  <c r="P434" i="24"/>
  <c r="P433" i="24"/>
  <c r="P431" i="24"/>
  <c r="P428" i="24"/>
  <c r="A214" i="24" l="1"/>
  <c r="A215" i="24" s="1"/>
  <c r="A217" i="24" s="1"/>
  <c r="A219" i="24" s="1"/>
  <c r="A220" i="24" s="1"/>
  <c r="A221" i="24" s="1"/>
  <c r="A225" i="24" s="1"/>
  <c r="P435" i="24"/>
  <c r="P432" i="24"/>
  <c r="P422" i="24"/>
  <c r="P424" i="24"/>
  <c r="P375" i="24"/>
  <c r="J484" i="24"/>
  <c r="P390" i="24"/>
  <c r="J459" i="24"/>
  <c r="J463" i="24" s="1"/>
  <c r="L461" i="24"/>
  <c r="L460" i="24"/>
  <c r="J439" i="24"/>
  <c r="J442" i="24" s="1"/>
  <c r="L440" i="24"/>
  <c r="J415" i="24"/>
  <c r="N429" i="24" s="1"/>
  <c r="J414" i="24"/>
  <c r="N418" i="24" s="1"/>
  <c r="J413" i="24"/>
  <c r="L413" i="24" s="1"/>
  <c r="J412" i="24"/>
  <c r="A227" i="24" l="1"/>
  <c r="A228" i="24" s="1"/>
  <c r="A234" i="24" s="1"/>
  <c r="N425" i="24"/>
  <c r="N426" i="24" s="1"/>
  <c r="P426" i="24" s="1"/>
  <c r="N427" i="24"/>
  <c r="N430" i="24"/>
  <c r="P430" i="24" s="1"/>
  <c r="P429" i="24"/>
  <c r="L482" i="24"/>
  <c r="L459" i="24"/>
  <c r="J416" i="24"/>
  <c r="P423" i="24" s="1"/>
  <c r="L439" i="24"/>
  <c r="L412" i="24"/>
  <c r="A235" i="24" l="1"/>
  <c r="A236" i="24" s="1"/>
  <c r="A237" i="24" s="1"/>
  <c r="P425" i="24"/>
  <c r="P427" i="24"/>
  <c r="L411" i="24"/>
  <c r="P410" i="24"/>
  <c r="P417" i="24"/>
  <c r="P393" i="24"/>
  <c r="P392" i="24"/>
  <c r="P399" i="24"/>
  <c r="P400" i="24"/>
  <c r="P398" i="24"/>
  <c r="P397" i="24"/>
  <c r="P396" i="24"/>
  <c r="P395" i="24"/>
  <c r="P387" i="24"/>
  <c r="P386" i="24"/>
  <c r="P385" i="24"/>
  <c r="P384" i="24"/>
  <c r="P383" i="24"/>
  <c r="P381" i="24"/>
  <c r="A238" i="24" l="1"/>
  <c r="A239" i="24" s="1"/>
  <c r="A241" i="24" s="1"/>
  <c r="A246" i="24" s="1"/>
  <c r="A247" i="24" s="1"/>
  <c r="A248" i="24" s="1"/>
  <c r="A250" i="24" s="1"/>
  <c r="A251" i="24" s="1"/>
  <c r="A252" i="24" s="1"/>
  <c r="A259" i="24" s="1"/>
  <c r="A260" i="24" s="1"/>
  <c r="A261" i="24" s="1"/>
  <c r="A279" i="24" s="1"/>
  <c r="A280" i="24" s="1"/>
  <c r="A282" i="24" s="1"/>
  <c r="P371" i="24"/>
  <c r="N378" i="24"/>
  <c r="P378" i="24" s="1"/>
  <c r="N377" i="24"/>
  <c r="A283" i="24" l="1"/>
  <c r="A284" i="24" s="1"/>
  <c r="A286" i="24" s="1"/>
  <c r="A287" i="24" s="1"/>
  <c r="A288" i="24" s="1"/>
  <c r="A289" i="24" s="1"/>
  <c r="A291" i="24" s="1"/>
  <c r="A292" i="24" s="1"/>
  <c r="A293" i="24" s="1"/>
  <c r="A309" i="24" s="1"/>
  <c r="A310" i="24" s="1"/>
  <c r="A312" i="24" s="1"/>
  <c r="A313" i="24" s="1"/>
  <c r="A314" i="24" s="1"/>
  <c r="A315" i="24" s="1"/>
  <c r="A317" i="24" s="1"/>
  <c r="A318" i="24" s="1"/>
  <c r="A319" i="24" s="1"/>
  <c r="A320" i="24" s="1"/>
  <c r="A321" i="24" s="1"/>
  <c r="A323" i="24" s="1"/>
  <c r="A324" i="24" s="1"/>
  <c r="A325" i="24" s="1"/>
  <c r="A328" i="24" s="1"/>
  <c r="A329" i="24" s="1"/>
  <c r="A330" i="24" s="1"/>
  <c r="A331" i="24" s="1"/>
  <c r="N372" i="24"/>
  <c r="N373" i="24" s="1"/>
  <c r="N376" i="24" s="1"/>
  <c r="P377" i="24" s="1"/>
  <c r="A338" i="24" l="1"/>
  <c r="A339" i="24" s="1"/>
  <c r="A340" i="24" s="1"/>
  <c r="A341" i="24" s="1"/>
  <c r="A342" i="24" s="1"/>
  <c r="A343" i="24" s="1"/>
  <c r="A346" i="24" s="1"/>
  <c r="A347" i="24" s="1"/>
  <c r="A348" i="24" s="1"/>
  <c r="A353" i="24" s="1"/>
  <c r="A354" i="24" s="1"/>
  <c r="A355" i="24" s="1"/>
  <c r="A356" i="24" s="1"/>
  <c r="A357" i="24" s="1"/>
  <c r="A358" i="24" s="1"/>
  <c r="A359" i="24" s="1"/>
  <c r="A362" i="24" s="1"/>
  <c r="A363" i="24" s="1"/>
  <c r="A364" i="24" s="1"/>
  <c r="A366" i="24" s="1"/>
  <c r="A369" i="24" s="1"/>
  <c r="A370" i="24" s="1"/>
  <c r="A371" i="24" s="1"/>
  <c r="A372" i="24" s="1"/>
  <c r="A373" i="24" s="1"/>
  <c r="A374" i="24" s="1"/>
  <c r="A375" i="24" s="1"/>
  <c r="A376" i="24" s="1"/>
  <c r="A377" i="24" s="1"/>
  <c r="A378" i="24" s="1"/>
  <c r="A381" i="24" s="1"/>
  <c r="P376" i="24"/>
  <c r="P373" i="24"/>
  <c r="A382" i="24" l="1"/>
  <c r="A383" i="24" s="1"/>
  <c r="A384" i="24" s="1"/>
  <c r="A385" i="24" s="1"/>
  <c r="A386" i="24" s="1"/>
  <c r="A387" i="24" s="1"/>
  <c r="P372" i="24"/>
  <c r="N369" i="24"/>
  <c r="P369" i="24" s="1"/>
  <c r="P374" i="24"/>
  <c r="N420" i="24"/>
  <c r="N419" i="24"/>
  <c r="P419" i="24" s="1"/>
  <c r="P418" i="24"/>
  <c r="P343" i="24"/>
  <c r="P342" i="24"/>
  <c r="P341" i="24"/>
  <c r="P340" i="24"/>
  <c r="P339" i="24"/>
  <c r="P338" i="24"/>
  <c r="P335" i="24"/>
  <c r="P333" i="24"/>
  <c r="N364" i="24"/>
  <c r="P363" i="24"/>
  <c r="N355" i="24"/>
  <c r="N358" i="24"/>
  <c r="N359" i="24" s="1"/>
  <c r="N356" i="24"/>
  <c r="N353" i="24"/>
  <c r="N354" i="24"/>
  <c r="P354" i="24" s="1"/>
  <c r="P248" i="24"/>
  <c r="L205" i="24"/>
  <c r="A390" i="24" l="1"/>
  <c r="A395" i="24" s="1"/>
  <c r="A396" i="24" s="1"/>
  <c r="A397" i="24" s="1"/>
  <c r="A398" i="24" s="1"/>
  <c r="A399" i="24" s="1"/>
  <c r="A400" i="24" s="1"/>
  <c r="A403" i="24" s="1"/>
  <c r="P420" i="24"/>
  <c r="N421" i="24"/>
  <c r="P421" i="24" s="1"/>
  <c r="N370" i="24"/>
  <c r="P370" i="24" s="1"/>
  <c r="A406" i="24" l="1"/>
  <c r="A410" i="24" s="1"/>
  <c r="A418" i="24" s="1"/>
  <c r="A419" i="24" s="1"/>
  <c r="A420" i="24" s="1"/>
  <c r="A421" i="24" s="1"/>
  <c r="A423" i="24" s="1"/>
  <c r="A425" i="24" s="1"/>
  <c r="A426" i="24" s="1"/>
  <c r="A427" i="24" s="1"/>
  <c r="A429" i="24" s="1"/>
  <c r="A430" i="24" s="1"/>
  <c r="A431" i="24" s="1"/>
  <c r="A433" i="24" s="1"/>
  <c r="A434" i="24" s="1"/>
  <c r="A435" i="24" s="1"/>
  <c r="A438" i="24" s="1"/>
  <c r="A444" i="24" s="1"/>
  <c r="A446" i="24" s="1"/>
  <c r="A447" i="24" s="1"/>
  <c r="A448" i="24" s="1"/>
  <c r="A450" i="24" s="1"/>
  <c r="A451" i="24" s="1"/>
  <c r="A452" i="24" s="1"/>
  <c r="A454" i="24" s="1"/>
  <c r="A455" i="24" s="1"/>
  <c r="A458" i="24" s="1"/>
  <c r="A465" i="24" s="1"/>
  <c r="A467" i="24" s="1"/>
  <c r="A468" i="24" s="1"/>
  <c r="A469" i="24" s="1"/>
  <c r="A471" i="24" s="1"/>
  <c r="A472" i="24" s="1"/>
  <c r="A473" i="24" s="1"/>
  <c r="A475" i="24" s="1"/>
  <c r="A476" i="24" s="1"/>
  <c r="A477" i="24" s="1"/>
  <c r="A478" i="24" s="1"/>
  <c r="A481" i="24" s="1"/>
  <c r="A486" i="24" s="1"/>
  <c r="A487" i="24" s="1"/>
  <c r="A488" i="24" s="1"/>
  <c r="A489" i="24" s="1"/>
  <c r="A490" i="24" s="1"/>
  <c r="A492" i="24" s="1"/>
  <c r="A498" i="24" s="1"/>
  <c r="A499" i="24" s="1"/>
  <c r="A501" i="24" s="1"/>
  <c r="A506" i="24" s="1"/>
  <c r="A507" i="24" s="1"/>
  <c r="P506" i="24"/>
  <c r="P505" i="24"/>
  <c r="P504" i="24"/>
  <c r="P364" i="24"/>
  <c r="P359" i="24"/>
  <c r="P358" i="24"/>
  <c r="N357" i="24"/>
  <c r="P357" i="24" s="1"/>
  <c r="P355" i="24"/>
  <c r="P353" i="24"/>
  <c r="P362" i="24"/>
  <c r="P351" i="24"/>
  <c r="P350" i="24"/>
  <c r="P334" i="24"/>
  <c r="P252" i="24"/>
  <c r="P251" i="24"/>
  <c r="P250" i="24"/>
  <c r="N247" i="24"/>
  <c r="P247" i="24" s="1"/>
  <c r="P246" i="24"/>
  <c r="P243" i="24"/>
  <c r="P242" i="24"/>
  <c r="P240" i="24"/>
  <c r="P239" i="24"/>
  <c r="P238" i="24"/>
  <c r="P237" i="24"/>
  <c r="P236" i="24"/>
  <c r="P235" i="24"/>
  <c r="P234" i="24"/>
  <c r="L232" i="24"/>
  <c r="L231" i="24"/>
  <c r="L226" i="24"/>
  <c r="P225" i="24"/>
  <c r="P223" i="24"/>
  <c r="P222" i="24"/>
  <c r="P217" i="24"/>
  <c r="P216" i="24"/>
  <c r="P215" i="24"/>
  <c r="P214" i="24"/>
  <c r="P213" i="24"/>
  <c r="P210" i="24"/>
  <c r="P209" i="24"/>
  <c r="L206" i="24"/>
  <c r="H204" i="24"/>
  <c r="L204" i="24" s="1"/>
  <c r="N220" i="24" s="1"/>
  <c r="P201" i="24"/>
  <c r="P199" i="24"/>
  <c r="P197" i="24"/>
  <c r="P196" i="24"/>
  <c r="P195" i="24"/>
  <c r="P194" i="24"/>
  <c r="P193" i="24"/>
  <c r="P192" i="24"/>
  <c r="P191" i="24"/>
  <c r="P190" i="24"/>
  <c r="A514" i="24" l="1"/>
  <c r="A517" i="24" s="1"/>
  <c r="A520" i="24" s="1"/>
  <c r="A523" i="24" s="1"/>
  <c r="A529" i="24" s="1"/>
  <c r="A532" i="24" s="1"/>
  <c r="A535" i="24" s="1"/>
  <c r="A542" i="24" s="1"/>
  <c r="A545" i="24" s="1"/>
  <c r="A548" i="24" s="1"/>
  <c r="A552" i="24" s="1"/>
  <c r="A555" i="24" s="1"/>
  <c r="A558" i="24" s="1"/>
  <c r="A564" i="24" s="1"/>
  <c r="A570" i="24" s="1"/>
  <c r="A576" i="24" s="1"/>
  <c r="A582" i="24" s="1"/>
  <c r="N221" i="24"/>
  <c r="L207" i="24"/>
  <c r="N208" i="24" s="1"/>
  <c r="P208" i="24" s="1"/>
  <c r="L233" i="24"/>
  <c r="N241" i="24" s="1"/>
  <c r="P241" i="24" s="1"/>
  <c r="P218" i="24"/>
  <c r="P249" i="24"/>
  <c r="P356" i="24"/>
  <c r="P144" i="24"/>
  <c r="P143" i="24"/>
  <c r="P142" i="24"/>
  <c r="P140" i="24"/>
  <c r="P139" i="24"/>
  <c r="P138" i="24"/>
  <c r="P137" i="24"/>
  <c r="P136" i="24"/>
  <c r="J135" i="24"/>
  <c r="P133" i="24"/>
  <c r="P132" i="24"/>
  <c r="P131" i="24"/>
  <c r="P130" i="24"/>
  <c r="P129" i="24"/>
  <c r="P128" i="24"/>
  <c r="J127" i="24"/>
  <c r="P125" i="24"/>
  <c r="P124" i="24"/>
  <c r="P123" i="24"/>
  <c r="A583" i="24"/>
  <c r="P221" i="24" l="1"/>
  <c r="N219" i="24"/>
  <c r="P188" i="24"/>
  <c r="P187" i="24"/>
  <c r="P186" i="24"/>
  <c r="P185" i="24"/>
  <c r="P184" i="24"/>
  <c r="N183" i="24"/>
  <c r="P183" i="24" s="1"/>
  <c r="P182" i="24"/>
  <c r="F180" i="24"/>
  <c r="J180" i="24" s="1"/>
  <c r="F179" i="24"/>
  <c r="J179" i="24" s="1"/>
  <c r="F178" i="24"/>
  <c r="J178" i="24" s="1"/>
  <c r="F177" i="24"/>
  <c r="J177" i="24" s="1"/>
  <c r="P176" i="24"/>
  <c r="P175" i="24"/>
  <c r="N174" i="24"/>
  <c r="P174" i="24" s="1"/>
  <c r="P173" i="24"/>
  <c r="P170" i="24"/>
  <c r="P168" i="24"/>
  <c r="N167" i="24"/>
  <c r="P167" i="24" s="1"/>
  <c r="P166" i="24"/>
  <c r="N165" i="24"/>
  <c r="P165" i="24" s="1"/>
  <c r="P164" i="24"/>
  <c r="P163" i="24"/>
  <c r="P162" i="24"/>
  <c r="J160" i="24"/>
  <c r="J159" i="24"/>
  <c r="J158" i="24"/>
  <c r="J157" i="24"/>
  <c r="P156" i="24"/>
  <c r="P155" i="24"/>
  <c r="P154" i="24"/>
  <c r="P153" i="24"/>
  <c r="P152" i="24"/>
  <c r="P151" i="24"/>
  <c r="P150" i="24"/>
  <c r="P149" i="24"/>
  <c r="P148" i="24"/>
  <c r="P147" i="24"/>
  <c r="P146" i="24"/>
  <c r="P117" i="24"/>
  <c r="P106" i="24"/>
  <c r="P108" i="24"/>
  <c r="P107" i="24"/>
  <c r="P96" i="24"/>
  <c r="P94" i="24"/>
  <c r="P90" i="24"/>
  <c r="P87" i="24"/>
  <c r="P82" i="24"/>
  <c r="P121" i="24"/>
  <c r="P120" i="24"/>
  <c r="P119" i="24"/>
  <c r="P118" i="24"/>
  <c r="P114" i="24"/>
  <c r="P113" i="24"/>
  <c r="P112" i="24"/>
  <c r="P109" i="24"/>
  <c r="P102" i="24"/>
  <c r="P101" i="24"/>
  <c r="P111" i="24"/>
  <c r="P95" i="24"/>
  <c r="P92" i="24"/>
  <c r="P91" i="24"/>
  <c r="P89" i="24"/>
  <c r="P88" i="24"/>
  <c r="P85" i="24"/>
  <c r="P84" i="24"/>
  <c r="P83" i="24"/>
  <c r="P81" i="24"/>
  <c r="P79" i="24"/>
  <c r="P78" i="24"/>
  <c r="P77" i="24"/>
  <c r="P75" i="24"/>
  <c r="P73" i="24"/>
  <c r="P72" i="24"/>
  <c r="P220" i="24" l="1"/>
  <c r="P219" i="24"/>
  <c r="J161" i="24"/>
  <c r="J181" i="24"/>
  <c r="P100" i="24"/>
  <c r="P64" i="24" l="1"/>
  <c r="P63" i="24"/>
  <c r="P40" i="24"/>
  <c r="P39" i="24"/>
  <c r="P38" i="24"/>
  <c r="P37" i="24"/>
  <c r="P28" i="24"/>
  <c r="P29" i="24"/>
  <c r="P30" i="24"/>
  <c r="P31" i="24"/>
  <c r="P27" i="24"/>
  <c r="P32" i="24"/>
  <c r="P33" i="24"/>
  <c r="P41" i="24"/>
  <c r="P42" i="24"/>
  <c r="P587" i="24"/>
  <c r="A587" i="24"/>
  <c r="A593" i="24" s="1"/>
  <c r="A595" i="24" s="1"/>
  <c r="A596" i="24" s="1"/>
  <c r="A598" i="24" s="1"/>
  <c r="A600" i="24" s="1"/>
  <c r="A601" i="24" s="1"/>
  <c r="A606" i="24" s="1"/>
  <c r="A608" i="24" s="1"/>
  <c r="A609" i="24" s="1"/>
  <c r="A611" i="24" s="1"/>
  <c r="A613" i="24" s="1"/>
  <c r="A614" i="24" s="1"/>
  <c r="A625" i="24" s="1"/>
  <c r="A626" i="24" s="1"/>
  <c r="A639" i="24" s="1"/>
  <c r="A640" i="24" s="1"/>
  <c r="A643" i="24" s="1"/>
  <c r="A646" i="24" s="1"/>
  <c r="A647" i="24" s="1"/>
  <c r="A651" i="24" s="1"/>
  <c r="A664" i="24" s="1"/>
  <c r="A665" i="24" s="1"/>
  <c r="A666" i="24" s="1"/>
  <c r="A667" i="24" s="1"/>
  <c r="A668" i="24" s="1"/>
  <c r="A671" i="24" s="1"/>
  <c r="A672" i="24" s="1"/>
  <c r="A673" i="24" s="1"/>
  <c r="P68" i="24"/>
  <c r="P67" i="24"/>
  <c r="P66" i="24"/>
  <c r="P60" i="24"/>
  <c r="P59" i="24"/>
  <c r="P52" i="24"/>
  <c r="P48" i="24"/>
  <c r="P47" i="24"/>
  <c r="P25" i="24"/>
  <c r="P24" i="24"/>
  <c r="P23" i="24"/>
  <c r="P22" i="24"/>
  <c r="P21" i="24"/>
  <c r="P20" i="24"/>
  <c r="P19" i="24"/>
  <c r="P17" i="24"/>
  <c r="P16" i="24"/>
  <c r="P15" i="24"/>
  <c r="P14" i="24"/>
  <c r="P13" i="24"/>
  <c r="P11" i="24"/>
  <c r="P10" i="24"/>
  <c r="P9" i="24"/>
  <c r="P8" i="24"/>
  <c r="P7" i="24"/>
  <c r="P6" i="24"/>
  <c r="P5" i="24"/>
  <c r="A678" i="24" l="1"/>
  <c r="A679" i="24" s="1"/>
  <c r="A682" i="24" s="1"/>
  <c r="A683" i="24" s="1"/>
  <c r="A684" i="24" s="1"/>
  <c r="A687" i="24" s="1"/>
  <c r="A697" i="24" s="1"/>
  <c r="A708" i="24" s="1"/>
  <c r="A719" i="24" s="1"/>
  <c r="P584" i="24"/>
  <c r="P586" i="24" l="1"/>
</calcChain>
</file>

<file path=xl/sharedStrings.xml><?xml version="1.0" encoding="utf-8"?>
<sst xmlns="http://schemas.openxmlformats.org/spreadsheetml/2006/main" count="1182" uniqueCount="569">
  <si>
    <t>Bauherr</t>
  </si>
  <si>
    <t>Französische Botschaft in Deutschland</t>
  </si>
  <si>
    <t>Generalsekretariat</t>
  </si>
  <si>
    <t>Pariser Platz 5</t>
  </si>
  <si>
    <t>D-10117 Berlin</t>
  </si>
  <si>
    <t>LAND</t>
  </si>
  <si>
    <t>STANDORT</t>
  </si>
  <si>
    <t>BAULICHKEIT</t>
  </si>
  <si>
    <t>Deutschland</t>
  </si>
  <si>
    <t xml:space="preserve"> Weißenthurm</t>
  </si>
  <si>
    <t>Hoche-Denkmal</t>
  </si>
  <si>
    <t>ALLGEMEINE RESTAURIERUNG UND AUßENANLAGEN</t>
  </si>
  <si>
    <t>PROJEKTPHASE (PHASE PRO) / Ausschreibungsunterlagen (DCE)</t>
  </si>
  <si>
    <t>LOS01 - Baustelleneinrichtungen - Gerüste - Mauerwerk - Marmorierung - Öffentliche Erschließung - Grünflächen</t>
  </si>
  <si>
    <t xml:space="preserve">BAULEITUNG </t>
  </si>
  <si>
    <t>Bevollmächtigter Architekt</t>
  </si>
  <si>
    <t>B.E.T. Paysage</t>
  </si>
  <si>
    <t>Volkswirt</t>
  </si>
  <si>
    <t>Agentur GOUTAL A.C.M.H.</t>
  </si>
  <si>
    <t>JM POLO</t>
  </si>
  <si>
    <t>Cabinet François</t>
  </si>
  <si>
    <t>110 rue Faubourg Poissonnière</t>
  </si>
  <si>
    <t>1 rue des Champs</t>
  </si>
  <si>
    <t>14 rue de Queuleu</t>
  </si>
  <si>
    <t xml:space="preserve">75010 Paris </t>
  </si>
  <si>
    <t>57350 Stiring-Wendel</t>
  </si>
  <si>
    <t>57070 Metz</t>
  </si>
  <si>
    <t>Tel.-Nr.: 01 42 59 18 17</t>
  </si>
  <si>
    <t xml:space="preserve">Tel.-Nr.: 03 87 13 27 24 </t>
  </si>
  <si>
    <t>Tel.-Nr.: 03 87 36 82 75</t>
  </si>
  <si>
    <t xml:space="preserve">Nr. </t>
  </si>
  <si>
    <t>Bezeichnung der Arbeiten</t>
  </si>
  <si>
    <t>Einheit</t>
  </si>
  <si>
    <t>Anzahl</t>
  </si>
  <si>
    <t>Einheitspreis</t>
  </si>
  <si>
    <t>Produkt</t>
  </si>
  <si>
    <t>Bestellung</t>
  </si>
  <si>
    <t>Leistungsbeschreibung</t>
  </si>
  <si>
    <t>LOS 1 - IDC - GERÜSTBAU - MAURERARBEITEN - MARMORIERUNG - ÖFFENTLICHE ERSCHLIEßUNG - GRÜNANLAGEN</t>
  </si>
  <si>
    <t>3.1</t>
  </si>
  <si>
    <t>BAUSTELLENEINRICHTUNGEN UND VORBEREITUNGSARBEITEN</t>
  </si>
  <si>
    <t>3.1.1</t>
  </si>
  <si>
    <t>ZUSTANDSBERICHT</t>
  </si>
  <si>
    <t>Pauschale</t>
  </si>
  <si>
    <t>3.1.2</t>
  </si>
  <si>
    <t>BAUSTELLENSCHILD</t>
  </si>
  <si>
    <t>inklusive selbststabilisierender Stützkonstruktion</t>
  </si>
  <si>
    <t>Planung, Zulauf und Verlegung</t>
  </si>
  <si>
    <t>Miete, Umänderungen und Wartung während der Bauarbeiten</t>
  </si>
  <si>
    <t>Monat</t>
  </si>
  <si>
    <t>Absetzen und Abtransport</t>
  </si>
  <si>
    <t>3.1.3</t>
  </si>
  <si>
    <t>BAUWAGEN</t>
  </si>
  <si>
    <t>Quartier, das in modularen Anlagen errichtet wird und für eine gemischte Belegschaft von 10 Personen ausgelegt ist</t>
  </si>
  <si>
    <t>Hintransport und Montage</t>
  </si>
  <si>
    <t>Wasser-, Strom- und Abwasseranschluss</t>
  </si>
  <si>
    <t>Vermietung</t>
  </si>
  <si>
    <t>Wartung, Verbrauch, Verbrauchsmaterial</t>
  </si>
  <si>
    <t>Absetzen und Rücktransport</t>
  </si>
  <si>
    <t>3.1.4</t>
  </si>
  <si>
    <t>ELEKTRISCHE BAUSTELLENANSCHLÜSSE</t>
  </si>
  <si>
    <t>und Beleuchtung</t>
  </si>
  <si>
    <t>Anschluss an das Netz und Zählung</t>
  </si>
  <si>
    <t>Hauptschrank inkl. Verkabelung</t>
  </si>
  <si>
    <t>Sekundärer Baustellenschrank inkl. Verkabelung</t>
  </si>
  <si>
    <t>Stück</t>
  </si>
  <si>
    <t>Beleuchtung von Außenarbeitsbereichen auf Gerüsten</t>
  </si>
  <si>
    <t>Beleuchtung der inneren Einsatzbereiche</t>
  </si>
  <si>
    <t>Miete und Wartung der gesamten Ausrüstung</t>
  </si>
  <si>
    <t>Abbauen und Zusammenlegen der gesamten Ausrüstung</t>
  </si>
  <si>
    <t>3.1.5</t>
  </si>
  <si>
    <t>WASSERANSCHLÜSSE</t>
  </si>
  <si>
    <t>für Baustellenbereiche</t>
  </si>
  <si>
    <t>Hauptzapfstelle, cis-Anschluss an das Netz und Zählung</t>
  </si>
  <si>
    <t>Sekundäre Zapfstelle für Baustellen</t>
  </si>
  <si>
    <t>3.1.6</t>
  </si>
  <si>
    <t>BAUSTELLENEINZÄUNUNG</t>
  </si>
  <si>
    <t>Typ Heras Gitterzaun selbststehend auf Stelzen</t>
  </si>
  <si>
    <t>Hintransport, Verlegen, Umbau während der Bauphase</t>
  </si>
  <si>
    <t>ml</t>
  </si>
  <si>
    <t>Absetzen und Rücktransport am Ende der Baustelle</t>
  </si>
  <si>
    <t>Provisorisches Tor rechts neben der Entladezone (Gitter wird vom Schlosser hinterlegt)</t>
  </si>
  <si>
    <t>3.1.7</t>
  </si>
  <si>
    <t>SCHUTZ VON AUßENBÖDEN</t>
  </si>
  <si>
    <t>für Lagerbereich / Wohncontainer</t>
  </si>
  <si>
    <t>PVC-Fliesen Typ Remopla auf geotextilem Filz</t>
  </si>
  <si>
    <t>m2</t>
  </si>
  <si>
    <t>Auf Geotextil verlegte Form aus provisorisch verdichtetem groben Kies</t>
  </si>
  <si>
    <t>Wiederherstellung der Rasenflächen und der stabilisierten Untergründe am Ende der Arbeiten (außer den Bereichen, die vom Los Landschaftsgestaltung übernommen wurden)</t>
  </si>
  <si>
    <t>3.1.8</t>
  </si>
  <si>
    <t>SCHUTZ VON BAUWERKEN INNERHALB UND NAHE DER BAUSTELLENEINGRENZUNG</t>
  </si>
  <si>
    <t>für Bauwerke und Ausrüstungen, die auf dem Gelände oder in unmittelbarer Nähe der Einsatzgebiete aufbewahrt werden</t>
  </si>
  <si>
    <t>Schutz durch Zaungitter und Tore, die in der Nähe der Einsatzgebiete aufbewahrt werden</t>
  </si>
  <si>
    <t>Schutz durch beidseitige Schalen</t>
  </si>
  <si>
    <t>Entfernen des Schutzmaterials und Reinigung am Ende der Bauarbeiten</t>
  </si>
  <si>
    <t>Verschiedene Bauwerke in der Nähe der Einsatzgebiete: Bänke, Geländer, etc...</t>
  </si>
  <si>
    <t>3.2</t>
  </si>
  <si>
    <t>AUßENGERÜSTE / DENKMALSCHIRM</t>
  </si>
  <si>
    <t>3.2.7</t>
  </si>
  <si>
    <t>ZUGANGSRAMPE</t>
  </si>
  <si>
    <t>Zum Überqueren der Mauer am Denkmalrand ausgehend von der Parkseite</t>
  </si>
  <si>
    <t>Vermietung und Wartung</t>
  </si>
  <si>
    <t>3.2.1</t>
  </si>
  <si>
    <t>DENKMALGERÜST</t>
  </si>
  <si>
    <t>ca. 500,00m2</t>
  </si>
  <si>
    <t>Vertikale und horizontale Gerüste für Arbeiten am gesamten Denkmal, einschließlich Arbeitsbühne</t>
  </si>
  <si>
    <t>Verkleidung der Außenseiten mit neuen Windschutznetzen</t>
  </si>
  <si>
    <t>3.2.2</t>
  </si>
  <si>
    <t>SCHIRM</t>
  </si>
  <si>
    <t>ca. 65,00m2</t>
  </si>
  <si>
    <t>Schirm (Dachschrägen + vertikale Fassadenverkleidung), der auf den oben genannten Gerüsten installiert wird, einschließlich aller zusätzlichen Tragkonstruktionen</t>
  </si>
  <si>
    <t>3.2.3</t>
  </si>
  <si>
    <t>ARBEITSGERÜST</t>
  </si>
  <si>
    <t>17,00ml hoch</t>
  </si>
  <si>
    <t>inkl. Winde</t>
  </si>
  <si>
    <t>3.2.5</t>
  </si>
  <si>
    <t>EINSCHIENENBAHN</t>
  </si>
  <si>
    <t>ca. 10,00ml</t>
  </si>
  <si>
    <t>3.2.4</t>
  </si>
  <si>
    <t>TREPPEN</t>
  </si>
  <si>
    <t>3.2.6</t>
  </si>
  <si>
    <t>GERÜSTFUßVERKLEIDUNG UND BALKEN</t>
  </si>
  <si>
    <t>ca. 105,00m2</t>
  </si>
  <si>
    <t>aus Trapezblechen, die an den Gerüsten befestigt werden, auf 3,00ml. Höhe</t>
  </si>
  <si>
    <t>verschließbare Tür für die Treppen</t>
  </si>
  <si>
    <t>verschließbare Tür für Arbeitsgerüst</t>
  </si>
  <si>
    <t>AUßENGERÜSTE RANDMAUER</t>
  </si>
  <si>
    <t>GERÜST AN DER RANDMAUER</t>
  </si>
  <si>
    <t>Vertikale Gerüste, einschließlich Arbeitsbühne</t>
  </si>
  <si>
    <t>TREPPENGERÜST</t>
  </si>
  <si>
    <t>HEBEBALKEN</t>
  </si>
  <si>
    <t>ca. 5,00 bis 6,00 ml hoch</t>
  </si>
  <si>
    <t>3.3</t>
  </si>
  <si>
    <t>MAURERARBEITEN AM DENKMAL</t>
  </si>
  <si>
    <t>3.3.1</t>
  </si>
  <si>
    <t>VOREVALUATION</t>
  </si>
  <si>
    <t>- 3D-Erfassung des Denkmals</t>
  </si>
  <si>
    <t>nicht vorhanden, durchgeführt vom Bauleiter</t>
  </si>
  <si>
    <t>- Foto- und Orthophoto-Kontrolle der Oberhauses</t>
  </si>
  <si>
    <t>- Charakterisierung der Steine, Vorschlag von Ersatzsteinen cis Proben</t>
  </si>
  <si>
    <t>- Reinigungsversuche und Nachbearbeitungs-Mörtel und Verfugung</t>
  </si>
  <si>
    <t>- Sanitärer Zustand und Notizbuch</t>
  </si>
  <si>
    <t>MAURERARBEITEN AM DENKMALSOCKEL</t>
  </si>
  <si>
    <t>3.3.2</t>
  </si>
  <si>
    <t>- Biozidbehandlung und Reinigung</t>
  </si>
  <si>
    <t>3.3.3</t>
  </si>
  <si>
    <t>- Verfugung (Vorhandensein von Zementfugen) - mit Eisen gezogene Fugen</t>
  </si>
  <si>
    <t>3.3.5</t>
  </si>
  <si>
    <t>- Entfernen von konservierten Steinen</t>
  </si>
  <si>
    <t>m3</t>
  </si>
  <si>
    <t>3.3.4</t>
  </si>
  <si>
    <t>- Entfernen von Steinen beim Abriss</t>
  </si>
  <si>
    <t>3.3.6</t>
  </si>
  <si>
    <t>- Lieferung von Steinen (Basalt)</t>
  </si>
  <si>
    <t>3.3.7</t>
  </si>
  <si>
    <t>- einfarbiger Verkleidungssschnitt</t>
  </si>
  <si>
    <t>3.3.8</t>
  </si>
  <si>
    <t>- Verlegung und Neuverlegung von Steinen</t>
  </si>
  <si>
    <t>3.3.9</t>
  </si>
  <si>
    <t>- Bolzen</t>
  </si>
  <si>
    <t>3.3.10</t>
  </si>
  <si>
    <t>- Harzverklebungen</t>
  </si>
  <si>
    <t>dm2</t>
  </si>
  <si>
    <t>3.3.12</t>
  </si>
  <si>
    <t>- Verschluss</t>
  </si>
  <si>
    <t xml:space="preserve">* bis zu 20cm äq, </t>
  </si>
  <si>
    <t>* über 20 cm äq. und bis zu 40 cm äq.</t>
  </si>
  <si>
    <t>3.3.11</t>
  </si>
  <si>
    <t xml:space="preserve">- Nachbearbeitungen, einschließlich vorheriger Baugrundsäuberung nicht konservierter Nachbearbeitungen </t>
  </si>
  <si>
    <t>3.3.13</t>
  </si>
  <si>
    <t>- Hydrophobierung</t>
  </si>
  <si>
    <t>MAUERERARBEITEN AM OBELISK UND AM SARKOPHAG (OHNE MARMOR)</t>
  </si>
  <si>
    <t>3.3.14</t>
  </si>
  <si>
    <t>- Reinigung von Mörteln, Fugen aller Art</t>
  </si>
  <si>
    <t>3.3.15</t>
  </si>
  <si>
    <t>- Fugenausbesserung mit Kalkmörtel</t>
  </si>
  <si>
    <t>3.3.16</t>
  </si>
  <si>
    <t>- Restaurierung pro Stück, in Recherche</t>
  </si>
  <si>
    <t>- Entfernungvon Mauerwerk</t>
  </si>
  <si>
    <t>- Lieferung von neuem oder gebrauchtem Baustein</t>
  </si>
  <si>
    <t>- Verlegen und Wiederherstellen von Bausteinmauerwerk, einschließlich Verfugung</t>
  </si>
  <si>
    <t>3.3.17</t>
  </si>
  <si>
    <t>- Ausfugmasse</t>
  </si>
  <si>
    <t>kg</t>
  </si>
  <si>
    <t>EXTERNE MAURERARBEITEN</t>
  </si>
  <si>
    <t>- Testversuche für Putze, Ausgleichsmörtel, Fugen. Etc.</t>
  </si>
  <si>
    <t>MAUERARBEITEN AN DER AUSSENMAUER</t>
  </si>
  <si>
    <t>3.3.19</t>
  </si>
  <si>
    <t>Mauerabdeckung aus Quadersteinen</t>
  </si>
  <si>
    <t>- bedenkenlose Entfernung der Betonabdeckungen</t>
  </si>
  <si>
    <t>- Lieferung von Ersatzmauerabdeckungen aus Basalt, einschließlich mechanischen Schnitts (gerader Schnitt, nicht gebogen oder gewellt)</t>
  </si>
  <si>
    <t>- Verlegung der Basaltabdeckungen auf der Oberkante, einschließlich Verfugung</t>
  </si>
  <si>
    <t>Bausteinmauerwerk</t>
  </si>
  <si>
    <t>- Abhacken von vorhandenem Putz und Mörtel</t>
  </si>
  <si>
    <t>- Restaurierung  von Bausteinen, pro Stück</t>
  </si>
  <si>
    <t>- Entfernen von zerüttetem Mauerwerk</t>
  </si>
  <si>
    <t>- Lieferung von Ersatzbausteinen</t>
  </si>
  <si>
    <t>- Neuverlegung von zerüttetem Mauerwerk</t>
  </si>
  <si>
    <t>3.3.18</t>
  </si>
  <si>
    <t>- Entfernen der letzten Reihe der Bausteine unter den Mauerabdeckungen (ca. 30 cm hoch)</t>
  </si>
  <si>
    <t>- Abdeckung der Oberkante vor dem Wiederauflegen der Steinabdeckungen</t>
  </si>
  <si>
    <t>- Instandsetzung von Putz</t>
  </si>
  <si>
    <t>* Verputz für eine Blende unter dem Dach (Außenseite)</t>
  </si>
  <si>
    <t>17 bis 20cm hoch</t>
  </si>
  <si>
    <t>* durchgehender Verputz</t>
  </si>
  <si>
    <t>- Kalkputz 3 Schichten Endbearbeitung gemäß Testversuchen</t>
  </si>
  <si>
    <t>- Nebenleistung für eisenbeschlagene Fugen</t>
  </si>
  <si>
    <t>5,5ml/m2</t>
  </si>
  <si>
    <t>- Nebenleistung zum Einfärben in den Fugengrund auf Anfrage</t>
  </si>
  <si>
    <t>MAUERARBEITEN AN DER INNENMAUER</t>
  </si>
  <si>
    <t>(Innenstaffelung der Treppenläufe)</t>
  </si>
  <si>
    <t>- Lieferung von Ersatzabdeckungen aus Basalt, einschließlich mechanischen Schnitts (gerader Schnitt, nicht gebogen oder gewellt)</t>
  </si>
  <si>
    <t>- Abhacken von Putz und Mörtel</t>
  </si>
  <si>
    <t>- Wiederherstellung von zerüttetem Mauerwerk</t>
  </si>
  <si>
    <t>- Entfernen der letzten Reihe der Bausteine (ca. 30 cm Höhe)</t>
  </si>
  <si>
    <t>- Instandsetzung des Putzes</t>
  </si>
  <si>
    <t>BAUVORHABEN AM EINGANGBEREICH DES MONUMENTS</t>
  </si>
  <si>
    <t>Mauerarbeiten am Eingangsbogen</t>
  </si>
  <si>
    <t>- Verfugung</t>
  </si>
  <si>
    <t>3.3.5 - 3.3.8</t>
  </si>
  <si>
    <t>- Entfernen/Neuverlegung der 2 Blöcke auf beiden Seiten der Stufen</t>
  </si>
  <si>
    <t>- Restitution von Widerlagern („Alettes“)</t>
  </si>
  <si>
    <t>* Lieferung von Stein (Basalt)</t>
  </si>
  <si>
    <t>* Verkleidungsschnitt</t>
  </si>
  <si>
    <t>* Verlegung inkl. Verfugung und Verstiftung/Leimen</t>
  </si>
  <si>
    <t>3.4</t>
  </si>
  <si>
    <t>MARMORARBEITEN - MARMORRESTAURIERUNG</t>
  </si>
  <si>
    <t>DENKMAL</t>
  </si>
  <si>
    <t>3.4.1</t>
  </si>
  <si>
    <t>- Charakterisierung des Marmors, Vorschlag für Ersatzmarmor cis Muster</t>
  </si>
  <si>
    <t>- Säuberungsversuche, Restaurierungsmörtel, polierte Neuverfugung</t>
  </si>
  <si>
    <t>OBELISK (Dunkler Marmor)</t>
  </si>
  <si>
    <t>3.4.2</t>
  </si>
  <si>
    <t>Vorbereitende Arbeiten und Reinigung</t>
  </si>
  <si>
    <t>- Entstaubung, Reinigung und Aufbereitung</t>
  </si>
  <si>
    <t>ca. 95,00m2</t>
  </si>
  <si>
    <t>- Säuberung von Fugen und Mörtel aller Art (Vorhandensein von Zement)</t>
  </si>
  <si>
    <t>3.4.3</t>
  </si>
  <si>
    <t xml:space="preserve"> Beseitigung - Neuverlegung - Ersetzen der Blöcke</t>
  </si>
  <si>
    <t>- Entfernen der Marmorverkleidungen (insgesamt), einschließlich des Anbringens von Gurten zur provisorischen Befestigung während der Beseitigung</t>
  </si>
  <si>
    <t>- Lieferung und Zuschnitt von Ersatzmarmor</t>
  </si>
  <si>
    <t>- Neuverlegung der Marmorsteine, einschließlich Befestigung an das Mauerwerk und Verfugung</t>
  </si>
  <si>
    <t>3.4.4</t>
  </si>
  <si>
    <t>Restaurierung von erhaltengebliebenen Marmor</t>
  </si>
  <si>
    <t>- Säuberung von alten Restaurierungsbeständen</t>
  </si>
  <si>
    <t>cis mit Fugen- und Mörtelspülung</t>
  </si>
  <si>
    <t>- Verstiftung-Kleben von gebrochenen/entfestigten Elementen</t>
  </si>
  <si>
    <t>- Konsolidierung</t>
  </si>
  <si>
    <t>- Nachbearbeitungen/Einspritzungen zur Behandlung von Eckabbrüchen und Rissen</t>
  </si>
  <si>
    <t>3.4.5</t>
  </si>
  <si>
    <t>Endbearbeitung der Marmorverkleidungen</t>
  </si>
  <si>
    <t>cis in Verlegung</t>
  </si>
  <si>
    <t>- allgemeines Schleifen/Polieren und Harmonisierung von neuem und altem Marmor</t>
  </si>
  <si>
    <t>SARKOPHAG (heller Marmor mit Ausnahme des dunklen unteren Banners)</t>
  </si>
  <si>
    <t>ca. 80,00m2</t>
  </si>
  <si>
    <t>- Reinigung von Fugen und Mörtel aller Art (Vorhandensein von Zement)</t>
  </si>
  <si>
    <t>Beseitigung - Neuverlegung - Ersetzen der Blöcke</t>
  </si>
  <si>
    <t>- Entfernen der konservierten Marmorverkleidungen (auf der Suche nach Ersatz/Neupositionierung)</t>
  </si>
  <si>
    <t>- Lieferung und Zuschnitt von Ersatzmarmor als Alternative</t>
  </si>
  <si>
    <t>* Zuschuss für komplexen Stuckschnitt von Stuckgesimselementen, Giebeldreiecken und Ecksteinen</t>
  </si>
  <si>
    <t>- Neuverlegung der Marmorsteine, einschließlich Anklammern an das Mauerwerk und Verfugung</t>
  </si>
  <si>
    <t>Restaurierung von erhaltenem Marmor</t>
  </si>
  <si>
    <t>- Austragung von Kupfersalzen</t>
  </si>
  <si>
    <t>- allgemeines Schleifen/Polieren/Mikrogummieren und Harmonisierung von neuem und altem Marmor</t>
  </si>
  <si>
    <t>- Verfugung (für nicht entfernte Teile)</t>
  </si>
  <si>
    <t>3.4.6</t>
  </si>
  <si>
    <t>BEGLEITUNG ANDERER STAATLICHER KÖRPERSCHAFTEN</t>
  </si>
  <si>
    <t>- Begleitung des Restaurators der Bronzearbeiten bei der Entfernung der Bronzebeschriftung des Obelisken</t>
  </si>
  <si>
    <t>- Begleitung beim Wiedereinsetzen des bronzefarbenen Schriftzugs auf dem Obelisken</t>
  </si>
  <si>
    <t>- Begleitung des Restaurators beim Austausch der Klötze/Metallklammern, welche die Bronzebasreliefs stützen sollen</t>
  </si>
  <si>
    <t>- Entdichten/Abdichten von niedrigen Reliefs</t>
  </si>
  <si>
    <t>3.5</t>
  </si>
  <si>
    <t>AUßENBÖDEN - ERDARBEITEN - ÖFFENTLICHE ERSCHLIEßUNG</t>
  </si>
  <si>
    <t>3.5.1</t>
  </si>
  <si>
    <t>AM BODEN IM BEREICH DES MONUMENTALEN EINGANGS</t>
  </si>
  <si>
    <t>Podest - Steinplatten</t>
  </si>
  <si>
    <t>- Beseitigung der konservierten Fliesen + Reinigung und Behandlung</t>
  </si>
  <si>
    <t>- Instandsetzung des Untergrunds</t>
  </si>
  <si>
    <t>- Neulieferung, einschließlich Schnitt</t>
  </si>
  <si>
    <t>- Nebenleistung für Deckelstein von Schächten</t>
  </si>
  <si>
    <t>- Nebenleistung zum Durchstechen von Platten, die einen Ablauf bilden</t>
  </si>
  <si>
    <t>- Neuverlegung inkl. Verfugung</t>
  </si>
  <si>
    <t>Die drei ersten Eingangsstufen</t>
  </si>
  <si>
    <t>- Entfernung der Stufen + Reinigung und Aufbereitung</t>
  </si>
  <si>
    <t>- Instandsetzung des Stufenuntergrunds</t>
  </si>
  <si>
    <t>- Neuverlegung der Stufen inkl. Verlegeform</t>
  </si>
  <si>
    <t>BAUVORHABEN AM BODEN AUF HÖHE DER PLATTFORM UND DER TREPPEN</t>
  </si>
  <si>
    <t>Im Umkreis des Denkmals</t>
  </si>
  <si>
    <t>3.5.2</t>
  </si>
  <si>
    <t>Stufen und Podest rund um das Denkmal</t>
  </si>
  <si>
    <t>- zusätzliche Erdarbeiten zur Vorbereitung des Geländes für die Stufen und den Treppenabsatz</t>
  </si>
  <si>
    <t>- Nivellierung des Bodens, Bodenverdichtung</t>
  </si>
  <si>
    <t>- Betonfundament zur Stützung der Stufen und des Podests</t>
  </si>
  <si>
    <t>- Lieferung von Platten, einschließlich Schnitt</t>
  </si>
  <si>
    <t>- Verlegen der Platten inkl. Verfugung</t>
  </si>
  <si>
    <t>- Lieferung der Stufen, einschließlich Schnitt</t>
  </si>
  <si>
    <t>- Verlegung der Stufen inkl. Verfugung</t>
  </si>
  <si>
    <t>3.5.3</t>
  </si>
  <si>
    <t>Grenzsteine und Ketten</t>
  </si>
  <si>
    <t>- konservierte Beseitigung von Grenzsteinen (cis-Ketten)</t>
  </si>
  <si>
    <t>- Lieferung und Schnitt von Grenzsteinen</t>
  </si>
  <si>
    <t>- Neuverlegung der Grenzsteine inkl. Errichtung eines Betonklotzes</t>
  </si>
  <si>
    <t>Plattform Grünflächen</t>
  </si>
  <si>
    <t>nicht im Los enthalten</t>
  </si>
  <si>
    <t>3.5.4</t>
  </si>
  <si>
    <t>Plattform - Wege</t>
  </si>
  <si>
    <t>- Aushub an der Oberfläche (mit Maschinen unter 10 Tonnen)</t>
  </si>
  <si>
    <t>- Entsorgung von nicht wiederverwendeter Erde</t>
  </si>
  <si>
    <t>- Anbringen einer Abdichtung über den unterirdischen Bauwerken - durch wasserabweisenden Putz oder Membranabdichtung</t>
  </si>
  <si>
    <t>- Aufschüttungen, Bodennivellierung, Bodenverdichtung</t>
  </si>
  <si>
    <t>- Stützform</t>
  </si>
  <si>
    <t>- eingefärbte Betonverkleidung, einschließlich Schalungen, Armierung, Dehnungs- und Teilungsfugen</t>
  </si>
  <si>
    <t>- Zuschuss für die Verkleidung von Schachtabdeckungen</t>
  </si>
  <si>
    <t>- stahlgestrahlte/sandgestrahlte Oberfläche nach vorherigen Testversuchen, einschließlich Schutz der umgebenden Bauwerke</t>
  </si>
  <si>
    <t>- Lieferung und Verlegung von gepflasterten Bordsteinen aus Basalt (1 Reihe) auf beiden Seiten der strahlenförmig verlaufenden Alleen</t>
  </si>
  <si>
    <t>- Lieferung und Verlegung eines gepflasterten Bordsteins, der einen Rinnstein aus Basalt (2 Reihen) bildet, auf der Innenseite der bepflanzten Bereiche</t>
  </si>
  <si>
    <t>3.5.5</t>
  </si>
  <si>
    <t>Treppenläufe für den Zugang zur Plattform</t>
  </si>
  <si>
    <t>- Entfernen der Stufen</t>
  </si>
  <si>
    <t>- Reinigung der ersten Betonstufen</t>
  </si>
  <si>
    <t>- Reinigung und Entsorgung des Füllkiesbelags</t>
  </si>
  <si>
    <t>- Neuverlegung der Stufen, inklusive originalgetreues Ersetzen für zerbrochene oder beschädigte Stufen</t>
  </si>
  <si>
    <t>- Füllung der Stufen mit gefärbtem Beton, einschließlich Stützform</t>
  </si>
  <si>
    <t>- stahlgestrahlte/sandgestrahlte Oberfläche nach vorherigen Testversuchen, einschließlich Schutz der Stufen und der umgebenden Bauwerke</t>
  </si>
  <si>
    <t>-</t>
  </si>
  <si>
    <t>BAUVORHABEN AM BODEN IM UMKREIS DER AUßENMAUERN</t>
  </si>
  <si>
    <t>Grünflachenbereich</t>
  </si>
  <si>
    <t>BAUVORHABEN AM BODEN AUF HÖHE DER ZUGANGSTREPPEN, DIE VON DER STRAßE AUS ZUGÄNGLICH SIND</t>
  </si>
  <si>
    <t>rechts von der Straße Am Hoche</t>
  </si>
  <si>
    <t>3.5.6</t>
  </si>
  <si>
    <t>Zugangstreppen auf dem Gelände ausgehend von der Straße Am Hoche</t>
  </si>
  <si>
    <t>- Reinigung des Rollsplittbelags der Podeste und der Stützform</t>
  </si>
  <si>
    <t>- Instandsetzung der Stufen- und Podestuntergründe</t>
  </si>
  <si>
    <t>- Lieferung von Ersatzstufen</t>
  </si>
  <si>
    <t>- Instandsetzung von Podestverkleidungen, einschließlich der darunter liegenden Form</t>
  </si>
  <si>
    <t>Straßen</t>
  </si>
  <si>
    <t>- Reingung und Wiederherstellung des Asphaltbelags zur Durchführung der Arbeiten für den Anschluss der Netzwerke</t>
  </si>
  <si>
    <t>Vordere Eingangsfläche</t>
  </si>
  <si>
    <t>- Reinigung und Wiederherstellung des Schieferbelags in gleicher Weise wie der bestehende, einschließlich Anschluss an erhaltene Teil (nach der Ausführung des Grabens für die Versorgungsleitungen)</t>
  </si>
  <si>
    <t>3.5.7</t>
  </si>
  <si>
    <t>ABFLUSS, RINNSTEINE, REGENWASSERMANAGEMENT</t>
  </si>
  <si>
    <t>Plattformebene</t>
  </si>
  <si>
    <t>- zusätzliche Grabenaushebungen für Drainagen und Abflussnetze</t>
  </si>
  <si>
    <t>- Drainagen</t>
  </si>
  <si>
    <t>* Betonkünette auf Sandbett 8 cm dick am Boden der Baugrube</t>
  </si>
  <si>
    <t>* Dichtungsmembran</t>
  </si>
  <si>
    <t>* Drainage inkl. Anschlüsse an Schächte</t>
  </si>
  <si>
    <t>* Drainageschicht in Geotextilfilz eingebettet</t>
  </si>
  <si>
    <t>- Schlitzrinnen</t>
  </si>
  <si>
    <t>* Lieferung und Verlegung von Schlitzrinnen in gebogener Verlegung (Elemente von max. 0,5m), inkl. Sockel und Betonstützmauer</t>
  </si>
  <si>
    <t>- Regenwasserabflussnetze</t>
  </si>
  <si>
    <t>* Sandbett am Boden der Ausgrabung</t>
  </si>
  <si>
    <t>* Lieferung und Verlegung von PVC-Rohr + Warngitter</t>
  </si>
  <si>
    <t xml:space="preserve">* Aufschütten mit Erde aus den Grabungsarbeiten für Bereiche außerhalb von Drainagen </t>
  </si>
  <si>
    <t>- Stromnetze</t>
  </si>
  <si>
    <t>* Lieferung und Verlegung von Rohrhülsen</t>
  </si>
  <si>
    <t>* Aufschütten mit Erde aus den Grabungsarbeiten für die Bereiche außerhalb der Drainagen und der Regenwassernetze</t>
  </si>
  <si>
    <t>- Revisionsschächte, einschließlich Anschlüssen und ergänzendem Abtragungen/Aufschüttungen</t>
  </si>
  <si>
    <t>* Revisionsschächte Regenwassernetze mit Stöpsel zum Auffüllen auf der Plattform</t>
  </si>
  <si>
    <t>* Kabelschacht mit Stöpsel zum Ausfüllen auf der Plattform</t>
  </si>
  <si>
    <t>* Sammelschacht mit gusseisernem Abflussgitter</t>
  </si>
  <si>
    <t>Treppenläufe zur Plattform und zum niedrigem Podest</t>
  </si>
  <si>
    <t>- geschlitzte Rinnsteine</t>
  </si>
  <si>
    <t>* Lieferung und Verlegung von integrierten Rinnen am Fuß der Setzstufen</t>
  </si>
  <si>
    <t>* Sandbett am Baugrubenboden</t>
  </si>
  <si>
    <t>* Revisionsschächte Regenwassernetze mit Stöpsel zum Auffüllen</t>
  </si>
  <si>
    <t>* Kabelschacht mit Stöpsel zum Auffüllen</t>
  </si>
  <si>
    <t>Verkehrswege, Zugangstreppen zum Gelände, Eingangsbereich</t>
  </si>
  <si>
    <t>* Lieferung und Verlegung von integrierten Rinnen am Fuß der Setzstufen, im Podest</t>
  </si>
  <si>
    <t>* Regenwasserschächte im Großformat</t>
  </si>
  <si>
    <t>- Anschluss an ein Straßennetz</t>
  </si>
  <si>
    <t>Äußerer Mauerfuß</t>
  </si>
  <si>
    <t>* Endbearbeitung Mutterboden</t>
  </si>
  <si>
    <t>* Revisionsschächte mit Betonstöpsel</t>
  </si>
  <si>
    <t>GRUFT</t>
  </si>
  <si>
    <t>QUADERSTEIN</t>
  </si>
  <si>
    <t>3.3.20</t>
  </si>
  <si>
    <t>Verstärkung des Sturzes der äußeren Zugangsöffnung zur Gruft</t>
  </si>
  <si>
    <t>- Abstützungen</t>
  </si>
  <si>
    <t>- Verstärkung Konsolidierung durch Zuganker/Bolzen und Wiederherstellung</t>
  </si>
  <si>
    <t>Reinigung, Stopfen, Ausbesserungen an der Steineinfassung der Außentür</t>
  </si>
  <si>
    <t>Menge</t>
  </si>
  <si>
    <t>SONSTIGES</t>
  </si>
  <si>
    <t>3.3.21</t>
  </si>
  <si>
    <t>KLEINE ARBEITEN AM MAUERWERK</t>
  </si>
  <si>
    <t>Löcher, Durchbrüche, Schlitze, Abdichtungen, Entdichtungen, etc.</t>
  </si>
  <si>
    <t>Standardarbeitskraft (UMO)</t>
  </si>
  <si>
    <t>Halterung des Fahnenmastes: Entfernung von Oxidationsspuren, Passivierung, Korrosionsschutzbehandlung und Anstrich</t>
  </si>
  <si>
    <t>3.6</t>
  </si>
  <si>
    <t>GRÜNFLÄCHEN</t>
  </si>
  <si>
    <t>A</t>
  </si>
  <si>
    <t>BAUSTELLENEINRICHTUNGEN</t>
  </si>
  <si>
    <t>A1</t>
  </si>
  <si>
    <t>Baustelleneinrichtung</t>
  </si>
  <si>
    <t>Dieser Preis umfasst die folgenden Leistungen: Baustelleneinrichtung gemäß den geltenden Vorschriften - Bereitstellung aller für die Hygiene notwendigen Einrichtungen - Zugang zur Baustelle und Verkehr innerhalb der Baustelle - Beschilderung und Beleuchtung der Baustelle - Materialversorgung - Anschlüsse an die verschiedenen Netze (siehe: Leistungsbeschreibung [CCTP]) einschließlich aller Nebenkosten.</t>
  </si>
  <si>
    <t>anderweitig vorgesehen</t>
  </si>
  <si>
    <t>A2</t>
  </si>
  <si>
    <t>Absteckung und Anordnung</t>
  </si>
  <si>
    <t>Dieser Preis umfasst die Leistungen, die für die Absteckung aller Bauwerke und ihre Anordnung im Grundriss und in der Höhe gemäß den vom Bauherrn gelieferten Unterlagen erforderlich sind. Für die laufenden Geschäfte kann das Unternehmen den Vermessungsingenieur des Unternehmens beauftragen. Die Überprüfung der Grenzen wird von einem vom Bauherrn beauftragten Vermessungsingenieur durchgeführt, der Mitglied der Kammer ist und öffentlich bestellt ist. Während der Arbeiten ist das Unternehmen für die Erhaltung der Grenzpunkte verantwortlich. Bei Verlust dieser Grenzpunkte muss das Unternehmen sie auf eigene Kosten wiederherstellen. Im Falle von Abweichungen vom Projekt wird eine Arbeitsbesprechung zwischen dem Bauleiter und dem Unternehmen anberaumt, um die aufgetretenen Schwierigkeiten im besten Interesse des Bauherrn zu lösen, einschließlich aller Nebenkosten.</t>
  </si>
  <si>
    <t>A3</t>
  </si>
  <si>
    <t>Sondierung - Baubeginnanzeige (DICT)</t>
  </si>
  <si>
    <t xml:space="preserve">Dieser Preis gilt für die Durchführung von manuellen oder maschinellen Sondierungen zur Recherche nach bestehenden Netzwerken, einschließlich zur Entdeckung von Netzwerken:
- die Planerfassung
- die Auffüllung der Sondierung
- einschließlich der zusätzlichen Leistungen; Im Falle einer Sondierung unter der Fahrbahn wird das Unternehmen den zuständigen Stellen die Absichtserklärungen für die Arbeiten abgeben und alle diese Berichte dem Bauleiter übergeben </t>
  </si>
  <si>
    <t>A4</t>
  </si>
  <si>
    <t>Nachbesserungsarbeiten (SIG - CAF)</t>
  </si>
  <si>
    <t>Dieser Preis berücksichtigt den Baubestandsplan</t>
  </si>
  <si>
    <t>B</t>
  </si>
  <si>
    <t>Geländereinigung</t>
  </si>
  <si>
    <t>B1</t>
  </si>
  <si>
    <t xml:space="preserve">Säuberung des Geländes </t>
  </si>
  <si>
    <t>Dieser Preis berücksichtigt:
- Das Ausreißen der bestehenden Sträucher, die auf den verschiedenen behandelten Flächen gepflanzt wurden (Denkmalfuß einschließlich der Mauerfüße ca. 600m²)
Der Unternehmer muss sich vor der Abgabe seines Preises vor Ort aufhalten, um den Umfang der Arbeiten, einschließlich aller Nebenkosten, bewerten zu können.</t>
  </si>
  <si>
    <t>B2</t>
  </si>
  <si>
    <t>Erdarbeiten</t>
  </si>
  <si>
    <t>Dieser Preis beinhaltet die allgemeinen Erdarbeiten auf dem Gelände gemäß Baumassenplan, einen kompletten Abtrag der Grünflächen von 50 cm (ergänzend, falls nötig, nach den Erdarbeiten/dem Erdaushub, die im Teil der öffentlichen Erschließung vorgesehen ist)</t>
  </si>
  <si>
    <t>B3</t>
  </si>
  <si>
    <t>Zufuhr von Mutterboden</t>
  </si>
  <si>
    <t>Dieser Preis berücksichtigt die allgemeinen Erdarbeiten des Geländes Baumassenplan + Einbringen von Mutterboden (min. 40cm)</t>
  </si>
  <si>
    <t>C</t>
  </si>
  <si>
    <t>BEPFLANZUNG</t>
  </si>
  <si>
    <t>BÄUME</t>
  </si>
  <si>
    <t>C1</t>
  </si>
  <si>
    <t>Pflanzgrube</t>
  </si>
  <si>
    <t xml:space="preserve">Dieser Preis gilt für das Anlegen einer Pflanzgrube (2x2,x2 m) für Bäume, - das Anlegen einer Pflanzgrube mit den angeforderten Maßen und der Verpflichtung, diese vom Bauherrn bestätigen zu lassen.
- die Zufuhr von neuem, verbessertem Mutterboden und die Abfuhr der ausgehobenen Erde. 
 Der Bauunternehmer wird darauf achten, alle seine Baubeginnanzeigen (DICT) zu veranlassen und sich bei den auf der Baustelle anwesenden Unternehmen nach der Genauigkeit der neuen und bestehenden Netzwerke zu erkundigen. </t>
  </si>
  <si>
    <t>C2</t>
  </si>
  <si>
    <t>Pfählen</t>
  </si>
  <si>
    <t>Dieser Preis berücksichtigt die Lieferung und das Anbringen eines Stützpfahles des Typs Ballenverankerung - System zur Befestigung des Baumes (bitte angeben). 
- die Gesamtgarantie über zwei Jahre.</t>
  </si>
  <si>
    <t>C3</t>
  </si>
  <si>
    <t>Carpinus betulus "Fastigiata" Stamm mDb. 18/20 mDb. aufrechtstehend</t>
  </si>
  <si>
    <t>- die Lieferung des Baumes in der gewünschten Form und Stärke sowie seine Anpflanzung .
- die Anbaumethoden (siehe: Leistungsbeschreibung [CCTP]).
- die Bewässerung des Objekts (Sommerperiode) - die Pflege und die zweijährige Garantie nach der endgültigen Bauabnahme.</t>
  </si>
  <si>
    <t>Fundament</t>
  </si>
  <si>
    <t>C4</t>
  </si>
  <si>
    <t>Unkrautfolie</t>
  </si>
  <si>
    <t>Das Unternehmen wird alle zu bepflanzenden Bereiche mit einer thermisch gebundenen Plane des Typs Plantex Pro von der Marke DuPont oder dergleichen mithilfe von Klammern abdecken. Die Ränder werden sauber und gut umgeschlagen, die Firma wird eine sehr sorgfältige Arbeit verrichten</t>
  </si>
  <si>
    <t>C5</t>
  </si>
  <si>
    <t>Taxus baccata 100-120 M</t>
  </si>
  <si>
    <t>Dieser Preis beinhaltet:
- Die Lieferung des Setzlings in der gewünschten Form und Stärke sowie seine Pflanzung,
- die Anbaumethoden,
- die Pflege und die Garantie für ein Jahr nach der endgültigen Abnahme der Baustelle.</t>
  </si>
  <si>
    <t>C6</t>
  </si>
  <si>
    <t>Taxus baccata kugelförmig Durchm. 100</t>
  </si>
  <si>
    <t>D</t>
  </si>
  <si>
    <t>MULCH</t>
  </si>
  <si>
    <t>D1</t>
  </si>
  <si>
    <t>Rinde</t>
  </si>
  <si>
    <t>Dieser Preis beinhaltet die Lieferung sowie die Platzierung von 8cm geeichten Pappelhackschnitzeln</t>
  </si>
  <si>
    <t>E</t>
  </si>
  <si>
    <t>BEGRÜNUNG</t>
  </si>
  <si>
    <t>Rollrasen</t>
  </si>
  <si>
    <t xml:space="preserve">Dieser Preis berücksichtigt die Begrünungsarbeiten pro m² in einer Tiefe von 10 cm. 
Diese umfassen: 
- die mechanische oder manuelle Bodenvorbereitung ( Umgraben, Fräsen, Entsteinen...).
- Lieferung und Verlegung von Rollrasen,
- Düngerzufuhr,
- Pflege mit einmaligem Mähen und bei Bedarf Nachsäen, 
- einschließlich aller Nebenkosten. </t>
  </si>
  <si>
    <t>F</t>
  </si>
  <si>
    <t>METALLDACHLATTE</t>
  </si>
  <si>
    <t>F1</t>
  </si>
  <si>
    <t>Metalldachlatte</t>
  </si>
  <si>
    <t>Dieser Preis umfasst die Lieferung und das Anbringen einer Metalldachlatte (verzinkter Stahl mit 3 mm Dicke und 8 cm Höhe)</t>
  </si>
  <si>
    <t>G</t>
  </si>
  <si>
    <t>KIESSAND</t>
  </si>
  <si>
    <t>G1</t>
  </si>
  <si>
    <t>Kiessand</t>
  </si>
  <si>
    <t xml:space="preserve"> Dieser Preis beinhaltet die Lieferung und die Anlegung von 5 cm dunkelgrauem (Basalt) gebrochenem Kies 6/20</t>
  </si>
  <si>
    <t>Summe ohne MwSt.</t>
  </si>
  <si>
    <t xml:space="preserve">MwSt. </t>
  </si>
  <si>
    <t>nicht zutreffend</t>
  </si>
  <si>
    <t>Gesamt inkl. MwSt.</t>
  </si>
  <si>
    <t>VARIANTE NR. 1 MAUERABDECKUNGEN AUS BETON</t>
  </si>
  <si>
    <t>MINDERWERT GRUNDLEISTUNGEN</t>
  </si>
  <si>
    <t>AUßENMAUER</t>
  </si>
  <si>
    <t>INNENMAUER</t>
  </si>
  <si>
    <t>VARIANTE</t>
  </si>
  <si>
    <t>Mauerabdeckungen aus Beton</t>
  </si>
  <si>
    <t>- Lieferung von Ersatzabdeckungen aus sandgestrahltem getöntem Beton</t>
  </si>
  <si>
    <t>- Verlegung der Betonabdeckungen auf der Oberkante, einschließlich Verfugung</t>
  </si>
  <si>
    <t>VARIANTE NR. 2 AB- UND NEUAUFBAU DES FAHNENMASTES</t>
  </si>
  <si>
    <t>3.5.8</t>
  </si>
  <si>
    <t>AB- UND NEUAUFBAU DES FAHNENMASTES</t>
  </si>
  <si>
    <t>- Abbau des Fahnenmastes</t>
  </si>
  <si>
    <t>- Neuaufbau des Fahnenmastes</t>
  </si>
  <si>
    <t>MÖGLICHE ZUSATZLEISTUNG NR. 1 ARBEITEN IN DER GRUFT</t>
  </si>
  <si>
    <t xml:space="preserve">ARBEITEN AM MAUERWERK </t>
  </si>
  <si>
    <t>STUDIEN UND UNTERSUCHUNGEN</t>
  </si>
  <si>
    <t>- Testversuche für Putze, Mörtel, Tünche</t>
  </si>
  <si>
    <t>- Hygienezustand der Böden und Wände</t>
  </si>
  <si>
    <t>GERÜSTE</t>
  </si>
  <si>
    <t>Fuß- oder Rollgerüste für Arbeiten in Innenräumen</t>
  </si>
  <si>
    <t>SCHUTZ</t>
  </si>
  <si>
    <t>Schutz der Innenböden</t>
  </si>
  <si>
    <t>Schutz des Denkmals durch wasserdichte Verschalung während der Arbeiten an Böden und Wänden</t>
  </si>
  <si>
    <t>MAURERARBEITEN</t>
  </si>
  <si>
    <t>Instandsetzung in Recherche</t>
  </si>
  <si>
    <t>- Abhacken von Putz</t>
  </si>
  <si>
    <t>* Zuschlag für Arbeiten an Gewölben</t>
  </si>
  <si>
    <t>- Restauration von Bausteinen pro Einheit</t>
  </si>
  <si>
    <t>- Erneuerung des Verputzes in Anpassung an den erhaltenen Verputz</t>
  </si>
  <si>
    <t>- Endbearbeitung durch Anstrich- oder Mineralfarbe</t>
  </si>
  <si>
    <t>BODENARBEITEN</t>
  </si>
  <si>
    <t>- Reinigung und Aufbereitung</t>
  </si>
  <si>
    <t>- Entsalzung</t>
  </si>
  <si>
    <t>MARMORARBEITEN</t>
  </si>
  <si>
    <t>- Reinigungsversuche, Mörtel, Tünche</t>
  </si>
  <si>
    <t>- Hygieneszustand und Einsatzprotokoll</t>
  </si>
  <si>
    <t>3.4.7</t>
  </si>
  <si>
    <t>RESTAURIERUNG DES GRABDENKMALS</t>
  </si>
  <si>
    <t>- Reinigung</t>
  </si>
  <si>
    <t>- Nachbearbeitung und Stopfen in Recherche</t>
  </si>
  <si>
    <t>- Endbearbeitung Tünche</t>
  </si>
  <si>
    <t>RESTAURIERUNG DER GRABINSCHRIFTEN</t>
  </si>
  <si>
    <t>63x50cm</t>
  </si>
  <si>
    <t>Reinigen, Restaurieren, Vergolden</t>
  </si>
  <si>
    <t>Mögliche Zusatzleistung (PSE)  Nr. 1 ARBEITEN AN DER GRUFT</t>
  </si>
  <si>
    <t>MÖGLICHE ZUSATZLEISTUNG NR. 2 WIEDERHERSTELLUNG DES SCHIEFERWEGES</t>
  </si>
  <si>
    <t>OPTION 1</t>
  </si>
  <si>
    <t>Wiederherstellung des Schieferweges</t>
  </si>
  <si>
    <t>Dieser Preis beinhaltet die Erdarbeiten des vorhandenen Schieferbelags von 5 cm, die Abfuhr des Aushubmaterials und die Lieferung und den Einbau von Schiefer von 5 cm</t>
  </si>
  <si>
    <t>Mögliche Zusatzleistung (PSE) Nr. 2 WIEDERHERSTELLUNG DES SCHIEFERWEGES</t>
  </si>
  <si>
    <t xml:space="preserve">MWST. </t>
  </si>
  <si>
    <t>MÖGLICHE ZUSATZLEISTUNG NR. 3 BORDSTEIN P1</t>
  </si>
  <si>
    <t>OPTION 2</t>
  </si>
  <si>
    <t>Bordstein P1</t>
  </si>
  <si>
    <t xml:space="preserve">Dieser Preis beinhaltet das Entfernen der bestehenden Bordsteine P1 entlang der Mauer, den Abtransport sowie die Lieferung und das Verlegen von Bordsteinen P1 aus Beton in der Farbe dunkelgrau (Basalt) </t>
  </si>
  <si>
    <t>Mögliche Zusatzleistung (PSE) Nr. 3 BORDSTEIN P1 AUS BETON</t>
  </si>
  <si>
    <t xml:space="preserve">MÖGLICHE ZUSATZLEISTUNG NR. 4 ANPFLANZUNG VON LANDSCHAFTSROSEN </t>
  </si>
  <si>
    <t>OPTION 3</t>
  </si>
  <si>
    <t xml:space="preserve">Landschaftsrose DECOROSIER "Opalia" C5l </t>
  </si>
  <si>
    <t xml:space="preserve">Dieser Preis beinhaltet:
- Die Lieferung des Setzlings in der gewünschten Form und Stärke sowie seine Pflanzung,
- die Anbaumethoden,
- die Pflege und die Garantie für ein Jahr nach der endgültigen Abnahme der Baustelle. </t>
  </si>
  <si>
    <t>MÖGLICHE ZUSATZLEISTUNG (PSE) NR. 4 ANPFLANZUNG VON LANDSCHAFTSROSEN</t>
  </si>
  <si>
    <t>parc</t>
  </si>
  <si>
    <t>=</t>
  </si>
  <si>
    <t>divers</t>
  </si>
  <si>
    <t>rampe sud</t>
  </si>
  <si>
    <t>parc (base vie - stockage)</t>
  </si>
  <si>
    <t>x</t>
  </si>
  <si>
    <t>nord</t>
  </si>
  <si>
    <t>est</t>
  </si>
  <si>
    <t>sud</t>
  </si>
  <si>
    <t>ouest</t>
  </si>
  <si>
    <t>côté extérieur</t>
  </si>
  <si>
    <t>moy</t>
  </si>
  <si>
    <t>côté escaliers</t>
  </si>
  <si>
    <t>x2</t>
  </si>
  <si>
    <t>côté monument</t>
  </si>
  <si>
    <t>dessus</t>
  </si>
  <si>
    <t>+</t>
  </si>
  <si>
    <t>frontons</t>
  </si>
  <si>
    <t>écoinçons</t>
  </si>
  <si>
    <t>corniche sup</t>
  </si>
  <si>
    <t>piles</t>
  </si>
  <si>
    <t>cadre</t>
  </si>
  <si>
    <t>socle mouluré</t>
  </si>
  <si>
    <t>socle droit 1</t>
  </si>
  <si>
    <t>socle droit 2</t>
  </si>
  <si>
    <t xml:space="preserve">drain + can periph </t>
  </si>
  <si>
    <t>R1-R4 R11-R14</t>
  </si>
  <si>
    <t>canal. Periph</t>
  </si>
  <si>
    <t>canal. Int.</t>
  </si>
  <si>
    <t>à avaloirs</t>
  </si>
  <si>
    <t>drain + canal arr. échiffre</t>
  </si>
  <si>
    <t>R5-R7 R8-R10</t>
  </si>
  <si>
    <t>elec + evac vers escaliers</t>
  </si>
  <si>
    <t>elec + evac volées</t>
  </si>
  <si>
    <t>elec + evac palier</t>
  </si>
  <si>
    <t>evac 3 branches</t>
  </si>
  <si>
    <t>elec + evac palier et marches</t>
  </si>
  <si>
    <t>elec + evac voirie</t>
  </si>
  <si>
    <t>drain periph</t>
  </si>
  <si>
    <t>couloir</t>
  </si>
  <si>
    <t>crypte</t>
  </si>
  <si>
    <t>niches</t>
  </si>
  <si>
    <t>ebr baies</t>
  </si>
  <si>
    <t>caveau</t>
  </si>
  <si>
    <t>voute</t>
  </si>
  <si>
    <t>m²</t>
  </si>
  <si>
    <t>Aufschlüsselung des Gesamt- und Pauschalpreises</t>
  </si>
  <si>
    <r>
      <t>ind.A vom</t>
    </r>
    <r>
      <rPr>
        <b/>
        <i/>
        <sz val="8"/>
        <color theme="5" tint="0.39997558519241921"/>
        <rFont val="Arial"/>
        <family val="2"/>
      </rPr>
      <t xml:space="preserve"> </t>
    </r>
    <r>
      <rPr>
        <b/>
        <i/>
        <sz val="8"/>
        <color theme="5" tint="-0.249977111117893"/>
        <rFont val="Arial"/>
        <family val="2"/>
      </rPr>
      <t>17/09/2025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</si>
</sst>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0"/>
  </numFmts>
  <fonts count="28" x14ac:knownFonts="1">
    <font>
      <sz val="11"/>
      <color theme="1"/>
      <name val="Calibri"/>
      <family val="2"/>
      <scheme val="minor"/>
    </font>
    <font>
      <sz val="11"/>
      <color theme="1"/>
      <name val="Calibri"/>
      <family val="2"/>
      <scheme val="minor"/>
    </font>
    <font>
      <b/>
      <u/>
      <sz val="8"/>
      <name val="Arial"/>
      <family val="2"/>
    </font>
    <font>
      <sz val="8"/>
      <name val="Arial"/>
      <family val="2"/>
    </font>
    <font>
      <sz val="10"/>
      <name val="Arial"/>
      <family val="2"/>
    </font>
    <font>
      <b/>
      <sz val="8"/>
      <name val="Arial"/>
      <family val="2"/>
    </font>
    <font>
      <sz val="8"/>
      <color indexed="8"/>
      <name val="Arial"/>
      <family val="2"/>
    </font>
    <font>
      <b/>
      <sz val="9"/>
      <color indexed="8"/>
      <name val="Arial"/>
      <family val="2"/>
    </font>
    <font>
      <b/>
      <sz val="10"/>
      <color indexed="8"/>
      <name val="Arial"/>
      <family val="2"/>
    </font>
    <font>
      <b/>
      <sz val="10"/>
      <name val="Arial"/>
      <family val="2"/>
    </font>
    <font>
      <sz val="7"/>
      <name val="Arial"/>
      <family val="2"/>
    </font>
    <font>
      <b/>
      <u/>
      <sz val="11"/>
      <name val="Arial"/>
      <family val="2"/>
    </font>
    <font>
      <sz val="9"/>
      <name val="Arial"/>
      <family val="2"/>
    </font>
    <font>
      <i/>
      <sz val="8"/>
      <name val="Arial"/>
      <family val="2"/>
    </font>
    <font>
      <b/>
      <i/>
      <sz val="8"/>
      <name val="Arial"/>
      <family val="2"/>
    </font>
    <font>
      <b/>
      <sz val="8"/>
      <color rgb="FFFF0000"/>
      <name val="Arial"/>
      <family val="2"/>
    </font>
    <font>
      <b/>
      <sz val="9"/>
      <name val="Arial"/>
      <family val="2"/>
    </font>
    <font>
      <sz val="8"/>
      <color theme="1"/>
      <name val="Arial"/>
      <family val="2"/>
    </font>
    <font>
      <b/>
      <sz val="8"/>
      <color theme="1"/>
      <name val="Arial"/>
      <family val="2"/>
    </font>
    <font>
      <sz val="10"/>
      <color rgb="FFFF0000"/>
      <name val="Arial"/>
      <family val="2"/>
    </font>
    <font>
      <u/>
      <sz val="8"/>
      <name val="Arial"/>
      <family val="2"/>
    </font>
    <font>
      <sz val="10"/>
      <color theme="1"/>
      <name val="Calibri"/>
      <family val="2"/>
      <scheme val="minor"/>
    </font>
    <font>
      <b/>
      <sz val="11"/>
      <name val="Arial"/>
      <family val="2"/>
    </font>
    <font>
      <sz val="8"/>
      <name val="Calibri"/>
      <family val="2"/>
      <scheme val="minor"/>
    </font>
    <font>
      <b/>
      <sz val="9"/>
      <color theme="1"/>
      <name val="Arial"/>
      <family val="2"/>
    </font>
    <font>
      <b/>
      <u/>
      <sz val="10"/>
      <color theme="1"/>
      <name val="Arial"/>
      <family val="2"/>
    </font>
    <font>
      <b/>
      <i/>
      <sz val="8"/>
      <color theme="5" tint="0.39997558519241921"/>
      <name val="Arial"/>
      <family val="2"/>
    </font>
    <font>
      <b/>
      <i/>
      <sz val="8"/>
      <color theme="5" tint="-0.249977111117893"/>
      <name val="Arial"/>
      <family val="2"/>
    </font>
  </fonts>
  <fills count="3">
    <fill>
      <patternFill patternType="none"/>
    </fill>
    <fill>
      <patternFill patternType="gray125"/>
    </fill>
    <fill>
      <patternFill patternType="solid">
        <fgColor indexed="9"/>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s>
  <cellStyleXfs count="15">
    <xf numFmtId="0" fontId="0" fillId="0" borderId="0"/>
    <xf numFmtId="164" fontId="1" fillId="0" borderId="0" applyFont="0" applyFill="0" applyBorder="0" applyAlignment="0" applyProtection="0"/>
    <xf numFmtId="0" fontId="4" fillId="0" borderId="0">
      <alignment vertical="top"/>
    </xf>
    <xf numFmtId="49" fontId="6" fillId="2" borderId="0">
      <alignment horizontal="left" vertical="top" wrapText="1"/>
    </xf>
    <xf numFmtId="49" fontId="7" fillId="2" borderId="0">
      <alignment horizontal="left" vertical="top" wrapText="1"/>
    </xf>
    <xf numFmtId="0" fontId="6" fillId="2" borderId="0">
      <alignment horizontal="left" vertical="top" wrapText="1"/>
    </xf>
    <xf numFmtId="49" fontId="7" fillId="2" borderId="0">
      <alignment horizontal="left" vertical="top" wrapText="1"/>
    </xf>
    <xf numFmtId="0" fontId="4" fillId="0" borderId="0"/>
    <xf numFmtId="164" fontId="4" fillId="0" borderId="0" applyFont="0" applyFill="0" applyBorder="0" applyAlignment="0" applyProtection="0"/>
    <xf numFmtId="49" fontId="6" fillId="2" borderId="0">
      <alignment horizontal="left" vertical="top" wrapText="1"/>
    </xf>
    <xf numFmtId="164" fontId="4" fillId="0" borderId="0" applyFont="0" applyFill="0" applyBorder="0" applyAlignment="0" applyProtection="0"/>
    <xf numFmtId="49" fontId="8" fillId="2" borderId="0">
      <alignment horizontal="left" vertical="top" wrapText="1"/>
    </xf>
    <xf numFmtId="0" fontId="4" fillId="0" borderId="0">
      <alignment vertical="top"/>
    </xf>
    <xf numFmtId="164" fontId="4" fillId="0" borderId="0" applyFont="0" applyFill="0" applyBorder="0" applyAlignment="0" applyProtection="0"/>
    <xf numFmtId="0" fontId="4" fillId="0" borderId="0"/>
  </cellStyleXfs>
  <cellXfs count="218">
    <xf numFmtId="0" fontId="0" fillId="0" borderId="0" xfId="0"/>
    <xf numFmtId="0" fontId="3" fillId="0" borderId="9" xfId="7" applyFont="1" applyBorder="1" applyAlignment="1">
      <alignment horizontal="center" vertical="center"/>
    </xf>
    <xf numFmtId="0" fontId="5" fillId="0" borderId="9" xfId="7" applyFont="1" applyBorder="1" applyAlignment="1">
      <alignment horizontal="center" vertical="center"/>
    </xf>
    <xf numFmtId="0" fontId="5" fillId="0" borderId="0" xfId="7" applyFont="1" applyAlignment="1">
      <alignment vertical="center"/>
    </xf>
    <xf numFmtId="0" fontId="3" fillId="0" borderId="0" xfId="7" applyFont="1" applyAlignment="1">
      <alignment vertical="center"/>
    </xf>
    <xf numFmtId="4" fontId="3" fillId="0" borderId="0" xfId="7" applyNumberFormat="1" applyFont="1" applyAlignment="1">
      <alignment horizontal="center" vertical="center"/>
    </xf>
    <xf numFmtId="0" fontId="5" fillId="0" borderId="8" xfId="7" applyFont="1" applyBorder="1" applyAlignment="1">
      <alignment horizontal="center" vertical="center"/>
    </xf>
    <xf numFmtId="0" fontId="3" fillId="0" borderId="13" xfId="7" applyFont="1" applyBorder="1" applyAlignment="1">
      <alignment horizontal="center" vertical="center"/>
    </xf>
    <xf numFmtId="0" fontId="4" fillId="0" borderId="0" xfId="7" applyAlignment="1">
      <alignment vertical="center"/>
    </xf>
    <xf numFmtId="0" fontId="3" fillId="0" borderId="7" xfId="7" applyFont="1" applyBorder="1" applyAlignment="1">
      <alignment horizontal="center" vertical="center"/>
    </xf>
    <xf numFmtId="0" fontId="5" fillId="0" borderId="0" xfId="7" applyFont="1" applyAlignment="1">
      <alignment horizontal="center" vertical="center" wrapText="1"/>
    </xf>
    <xf numFmtId="0" fontId="4" fillId="0" borderId="0" xfId="7" applyAlignment="1">
      <alignment horizontal="center"/>
    </xf>
    <xf numFmtId="0" fontId="5" fillId="0" borderId="0" xfId="7" applyFont="1"/>
    <xf numFmtId="0" fontId="5" fillId="0" borderId="0" xfId="7" applyFont="1" applyAlignment="1">
      <alignment horizontal="center"/>
    </xf>
    <xf numFmtId="4" fontId="5" fillId="0" borderId="0" xfId="7" applyNumberFormat="1" applyFont="1" applyAlignment="1">
      <alignment horizontal="center"/>
    </xf>
    <xf numFmtId="0" fontId="3" fillId="0" borderId="0" xfId="7" applyFont="1"/>
    <xf numFmtId="0" fontId="4" fillId="0" borderId="0" xfId="7"/>
    <xf numFmtId="0" fontId="10" fillId="0" borderId="0" xfId="7" applyFont="1" applyAlignment="1">
      <alignment horizontal="center"/>
    </xf>
    <xf numFmtId="0" fontId="10" fillId="0" borderId="0" xfId="7" applyFont="1"/>
    <xf numFmtId="0" fontId="3" fillId="0" borderId="0" xfId="7" applyFont="1" applyAlignment="1">
      <alignment horizontal="center" vertical="center"/>
    </xf>
    <xf numFmtId="4" fontId="3" fillId="0" borderId="9" xfId="7" applyNumberFormat="1" applyFont="1" applyBorder="1" applyAlignment="1">
      <alignment horizontal="center" vertical="center"/>
    </xf>
    <xf numFmtId="0" fontId="15" fillId="0" borderId="0" xfId="7" applyFont="1" applyAlignment="1">
      <alignment horizontal="center" vertical="center" wrapText="1"/>
    </xf>
    <xf numFmtId="0" fontId="15" fillId="0" borderId="0" xfId="7" applyFont="1" applyAlignment="1">
      <alignment horizontal="center" vertical="center"/>
    </xf>
    <xf numFmtId="0" fontId="15" fillId="0" borderId="0" xfId="7" applyFont="1" applyAlignment="1">
      <alignment horizontal="left" vertical="center"/>
    </xf>
    <xf numFmtId="2" fontId="3" fillId="0" borderId="9" xfId="7" applyNumberFormat="1" applyFont="1" applyBorder="1" applyAlignment="1">
      <alignment horizontal="center" vertical="center"/>
    </xf>
    <xf numFmtId="4" fontId="5" fillId="0" borderId="9" xfId="7" applyNumberFormat="1" applyFont="1" applyBorder="1" applyAlignment="1">
      <alignment horizontal="center" vertical="center"/>
    </xf>
    <xf numFmtId="4" fontId="3" fillId="0" borderId="0" xfId="7" applyNumberFormat="1" applyFont="1" applyAlignment="1">
      <alignment horizontal="center"/>
    </xf>
    <xf numFmtId="4" fontId="12" fillId="0" borderId="0" xfId="7" applyNumberFormat="1" applyFont="1" applyAlignment="1">
      <alignment horizontal="center"/>
    </xf>
    <xf numFmtId="4" fontId="14" fillId="0" borderId="0" xfId="7" applyNumberFormat="1" applyFont="1" applyAlignment="1">
      <alignment horizontal="center" vertical="center"/>
    </xf>
    <xf numFmtId="0" fontId="11" fillId="0" borderId="0" xfId="7" applyFont="1" applyAlignment="1">
      <alignment horizontal="left" vertical="center"/>
    </xf>
    <xf numFmtId="0" fontId="10" fillId="0" borderId="11" xfId="7" applyFont="1" applyBorder="1" applyAlignment="1">
      <alignment horizontal="center" vertical="center"/>
    </xf>
    <xf numFmtId="0" fontId="17" fillId="0" borderId="0" xfId="0" applyFont="1"/>
    <xf numFmtId="3" fontId="3" fillId="0" borderId="9" xfId="7" applyNumberFormat="1" applyFont="1" applyBorder="1" applyAlignment="1">
      <alignment horizontal="center" vertical="center"/>
    </xf>
    <xf numFmtId="1" fontId="3" fillId="0" borderId="9" xfId="7" applyNumberFormat="1" applyFont="1" applyBorder="1" applyAlignment="1">
      <alignment horizontal="center" vertical="center"/>
    </xf>
    <xf numFmtId="2" fontId="13" fillId="0" borderId="0" xfId="7" applyNumberFormat="1" applyFont="1" applyAlignment="1">
      <alignment horizontal="center" vertical="center" wrapText="1"/>
    </xf>
    <xf numFmtId="0" fontId="13" fillId="0" borderId="0" xfId="7" applyFont="1" applyAlignment="1">
      <alignment horizontal="center" vertical="center"/>
    </xf>
    <xf numFmtId="0" fontId="14" fillId="0" borderId="0" xfId="7" applyFont="1" applyAlignment="1">
      <alignment vertical="center" wrapText="1"/>
    </xf>
    <xf numFmtId="0" fontId="14" fillId="0" borderId="8" xfId="7" applyFont="1" applyBorder="1" applyAlignment="1">
      <alignment vertical="center" wrapText="1"/>
    </xf>
    <xf numFmtId="0" fontId="13" fillId="0" borderId="0" xfId="7" quotePrefix="1" applyFont="1" applyAlignment="1">
      <alignment horizontal="center" vertical="center" wrapText="1"/>
    </xf>
    <xf numFmtId="0" fontId="13" fillId="0" borderId="0" xfId="7" applyFont="1" applyAlignment="1">
      <alignment horizontal="center" vertical="center" wrapText="1"/>
    </xf>
    <xf numFmtId="0" fontId="13" fillId="0" borderId="0" xfId="7" applyFont="1" applyAlignment="1">
      <alignment horizontal="right" vertical="center"/>
    </xf>
    <xf numFmtId="2" fontId="13" fillId="0" borderId="5" xfId="7" applyNumberFormat="1" applyFont="1" applyBorder="1" applyAlignment="1">
      <alignment horizontal="center" vertical="center" wrapText="1"/>
    </xf>
    <xf numFmtId="0" fontId="19" fillId="0" borderId="0" xfId="7" applyFont="1" applyAlignment="1">
      <alignment vertical="center"/>
    </xf>
    <xf numFmtId="0" fontId="3" fillId="0" borderId="0" xfId="0" applyFont="1" applyAlignment="1">
      <alignment vertical="center"/>
    </xf>
    <xf numFmtId="0" fontId="3" fillId="0" borderId="0" xfId="1" applyNumberFormat="1" applyFont="1" applyFill="1" applyAlignment="1">
      <alignment horizontal="center" vertical="center"/>
    </xf>
    <xf numFmtId="4" fontId="3" fillId="0" borderId="0" xfId="0" applyNumberFormat="1"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0" fontId="5" fillId="0" borderId="0" xfId="0" applyFont="1" applyAlignment="1">
      <alignment horizontal="center" vertical="center"/>
    </xf>
    <xf numFmtId="0" fontId="3" fillId="0" borderId="0" xfId="7" applyFont="1" applyAlignment="1">
      <alignment horizontal="left" vertical="center" indent="1"/>
    </xf>
    <xf numFmtId="2" fontId="13" fillId="0" borderId="8" xfId="7" applyNumberFormat="1" applyFont="1" applyBorder="1" applyAlignment="1">
      <alignment horizontal="center" vertical="center" wrapText="1"/>
    </xf>
    <xf numFmtId="1" fontId="13" fillId="0" borderId="0" xfId="7" applyNumberFormat="1" applyFont="1" applyAlignment="1">
      <alignment horizontal="center" vertical="center" wrapText="1"/>
    </xf>
    <xf numFmtId="0" fontId="3" fillId="0" borderId="0" xfId="7" applyFont="1" applyAlignment="1">
      <alignment horizontal="left" vertical="center" indent="2"/>
    </xf>
    <xf numFmtId="0" fontId="20" fillId="0" borderId="0" xfId="7" applyFont="1" applyAlignment="1">
      <alignment horizontal="left" vertical="center" indent="1"/>
    </xf>
    <xf numFmtId="0" fontId="3" fillId="0" borderId="0" xfId="7" applyFont="1" applyAlignment="1">
      <alignment horizontal="left" vertical="center" indent="3"/>
    </xf>
    <xf numFmtId="0" fontId="13" fillId="0" borderId="0" xfId="7" applyFont="1" applyAlignment="1">
      <alignment horizontal="left" vertical="center"/>
    </xf>
    <xf numFmtId="0" fontId="5" fillId="0" borderId="0" xfId="0" applyFont="1" applyAlignment="1">
      <alignment vertical="center"/>
    </xf>
    <xf numFmtId="0" fontId="17" fillId="0" borderId="0" xfId="0" applyFont="1" applyAlignment="1">
      <alignment horizontal="left" indent="1"/>
    </xf>
    <xf numFmtId="164" fontId="18" fillId="0" borderId="0" xfId="1" applyFont="1" applyFill="1" applyBorder="1" applyAlignment="1">
      <alignment horizontal="center"/>
    </xf>
    <xf numFmtId="4" fontId="18" fillId="0" borderId="0" xfId="0" applyNumberFormat="1" applyFont="1" applyAlignment="1">
      <alignment horizontal="center"/>
    </xf>
    <xf numFmtId="0" fontId="18" fillId="0" borderId="0" xfId="0" applyFont="1" applyAlignment="1">
      <alignment horizontal="center"/>
    </xf>
    <xf numFmtId="0" fontId="17" fillId="0" borderId="0" xfId="0" applyFont="1" applyAlignment="1">
      <alignment horizontal="right" vertical="center"/>
    </xf>
    <xf numFmtId="164" fontId="18" fillId="0" borderId="0" xfId="1" applyFont="1" applyFill="1" applyBorder="1" applyAlignment="1">
      <alignment horizontal="center" vertical="center"/>
    </xf>
    <xf numFmtId="0" fontId="3" fillId="0" borderId="0" xfId="7" quotePrefix="1" applyFont="1" applyAlignment="1">
      <alignment horizontal="left" vertical="center" wrapText="1"/>
    </xf>
    <xf numFmtId="0" fontId="17" fillId="0" borderId="0" xfId="0" applyFont="1" applyAlignment="1">
      <alignment vertical="center"/>
    </xf>
    <xf numFmtId="0" fontId="18" fillId="0" borderId="0" xfId="0" applyFont="1" applyAlignment="1">
      <alignment vertical="center"/>
    </xf>
    <xf numFmtId="0" fontId="3" fillId="0" borderId="0" xfId="7" quotePrefix="1" applyFont="1" applyAlignment="1">
      <alignment horizontal="left" vertical="center" indent="1"/>
    </xf>
    <xf numFmtId="0" fontId="13" fillId="0" borderId="9" xfId="7" applyFont="1" applyBorder="1" applyAlignment="1">
      <alignment horizontal="left" vertical="center"/>
    </xf>
    <xf numFmtId="0" fontId="14" fillId="0" borderId="0" xfId="7" applyFont="1" applyAlignment="1">
      <alignment vertical="center"/>
    </xf>
    <xf numFmtId="0" fontId="5" fillId="0" borderId="0" xfId="7" applyFont="1" applyAlignment="1">
      <alignment horizontal="left" vertical="center" wrapText="1"/>
    </xf>
    <xf numFmtId="0" fontId="17" fillId="0" borderId="0" xfId="0" quotePrefix="1" applyFont="1" applyAlignment="1">
      <alignment horizontal="left" vertical="center" indent="1"/>
    </xf>
    <xf numFmtId="165" fontId="3" fillId="0" borderId="9" xfId="7" applyNumberFormat="1" applyFont="1" applyBorder="1" applyAlignment="1">
      <alignment horizontal="center" vertical="center"/>
    </xf>
    <xf numFmtId="0" fontId="17" fillId="0" borderId="0" xfId="0" quotePrefix="1" applyFont="1" applyAlignment="1">
      <alignment horizontal="left" vertical="center" indent="3"/>
    </xf>
    <xf numFmtId="0" fontId="5" fillId="0" borderId="0" xfId="7" applyFont="1" applyAlignment="1">
      <alignment horizontal="center" vertical="center"/>
    </xf>
    <xf numFmtId="0" fontId="3" fillId="0" borderId="0" xfId="0" quotePrefix="1" applyFont="1" applyAlignment="1">
      <alignment horizontal="left" vertical="center" indent="1"/>
    </xf>
    <xf numFmtId="165" fontId="13" fillId="0" borderId="0" xfId="7" applyNumberFormat="1" applyFont="1" applyAlignment="1">
      <alignment horizontal="center" vertical="center" wrapText="1"/>
    </xf>
    <xf numFmtId="165" fontId="4" fillId="0" borderId="0" xfId="7" applyNumberFormat="1" applyAlignment="1">
      <alignment vertical="center"/>
    </xf>
    <xf numFmtId="2" fontId="4" fillId="0" borderId="0" xfId="7" applyNumberFormat="1" applyAlignment="1">
      <alignment vertical="center"/>
    </xf>
    <xf numFmtId="0" fontId="5" fillId="0" borderId="0" xfId="7" applyFont="1" applyAlignment="1">
      <alignment horizontal="right" vertical="center"/>
    </xf>
    <xf numFmtId="0" fontId="3" fillId="0" borderId="0" xfId="14" quotePrefix="1" applyFont="1" applyAlignment="1">
      <alignment horizontal="left" vertical="center" indent="3"/>
    </xf>
    <xf numFmtId="2" fontId="13" fillId="0" borderId="20" xfId="7" applyNumberFormat="1" applyFont="1" applyBorder="1" applyAlignment="1">
      <alignment horizontal="center" vertical="center" wrapText="1"/>
    </xf>
    <xf numFmtId="0" fontId="3" fillId="0" borderId="0" xfId="0" quotePrefix="1" applyFont="1" applyAlignment="1">
      <alignment horizontal="left" vertical="center" indent="5"/>
    </xf>
    <xf numFmtId="0" fontId="5" fillId="0" borderId="0" xfId="7" applyFont="1" applyAlignment="1">
      <alignment horizontal="left" vertical="center"/>
    </xf>
    <xf numFmtId="0" fontId="3" fillId="0" borderId="0" xfId="0" quotePrefix="1" applyFont="1" applyAlignment="1">
      <alignment horizontal="left" vertical="center" indent="2"/>
    </xf>
    <xf numFmtId="0" fontId="2" fillId="0" borderId="0" xfId="0" applyFont="1" applyAlignment="1">
      <alignment horizontal="left" vertical="center" indent="1"/>
    </xf>
    <xf numFmtId="0" fontId="3" fillId="0" borderId="0" xfId="7" quotePrefix="1" applyFont="1" applyAlignment="1">
      <alignment horizontal="left" vertical="center" indent="2"/>
    </xf>
    <xf numFmtId="0" fontId="3" fillId="0" borderId="0" xfId="0" quotePrefix="1" applyFont="1" applyAlignment="1">
      <alignment horizontal="left" vertical="center" indent="4"/>
    </xf>
    <xf numFmtId="0" fontId="14" fillId="0" borderId="0" xfId="7" applyFont="1" applyAlignment="1">
      <alignment horizontal="center" vertical="center" wrapText="1"/>
    </xf>
    <xf numFmtId="0" fontId="3" fillId="0" borderId="0" xfId="7" quotePrefix="1" applyFont="1" applyAlignment="1">
      <alignment horizontal="left" vertical="center"/>
    </xf>
    <xf numFmtId="0" fontId="2" fillId="0" borderId="0" xfId="7" quotePrefix="1" applyFont="1" applyAlignment="1">
      <alignment horizontal="left" vertical="center" indent="1"/>
    </xf>
    <xf numFmtId="0" fontId="13" fillId="0" borderId="9" xfId="7" applyFont="1" applyBorder="1" applyAlignment="1">
      <alignment horizontal="center" vertical="center"/>
    </xf>
    <xf numFmtId="0" fontId="3" fillId="0" borderId="12" xfId="7" applyFont="1" applyBorder="1" applyAlignment="1">
      <alignment horizontal="center" vertical="center"/>
    </xf>
    <xf numFmtId="0" fontId="5" fillId="0" borderId="5" xfId="7" applyFont="1" applyBorder="1" applyAlignment="1">
      <alignment vertical="center"/>
    </xf>
    <xf numFmtId="0" fontId="3" fillId="0" borderId="5" xfId="7" applyFont="1" applyBorder="1" applyAlignment="1">
      <alignment vertical="center"/>
    </xf>
    <xf numFmtId="0" fontId="14" fillId="0" borderId="5" xfId="7" applyFont="1" applyBorder="1" applyAlignment="1">
      <alignment vertical="center" wrapText="1"/>
    </xf>
    <xf numFmtId="0" fontId="14" fillId="0" borderId="20" xfId="7" applyFont="1" applyBorder="1" applyAlignment="1">
      <alignment vertical="center" wrapText="1"/>
    </xf>
    <xf numFmtId="0" fontId="3" fillId="0" borderId="2" xfId="7" applyFont="1" applyBorder="1" applyAlignment="1">
      <alignment horizontal="center" vertical="center"/>
    </xf>
    <xf numFmtId="4" fontId="3" fillId="0" borderId="15" xfId="7" applyNumberFormat="1" applyFont="1" applyBorder="1" applyAlignment="1">
      <alignment horizontal="center" vertical="center"/>
    </xf>
    <xf numFmtId="4" fontId="5" fillId="0" borderId="0" xfId="7" applyNumberFormat="1" applyFont="1" applyAlignment="1">
      <alignment horizontal="center" vertical="center"/>
    </xf>
    <xf numFmtId="4" fontId="3" fillId="0" borderId="12" xfId="7" applyNumberFormat="1" applyFont="1" applyBorder="1" applyAlignment="1">
      <alignment horizontal="center" vertical="center"/>
    </xf>
    <xf numFmtId="0" fontId="5" fillId="0" borderId="0" xfId="7" applyFont="1" applyAlignment="1">
      <alignment horizontal="left" vertical="center" indent="1"/>
    </xf>
    <xf numFmtId="0" fontId="17" fillId="0" borderId="0" xfId="0" quotePrefix="1" applyFont="1" applyAlignment="1">
      <alignment horizontal="left" vertical="center" indent="2"/>
    </xf>
    <xf numFmtId="0" fontId="3" fillId="0" borderId="9" xfId="7" applyFont="1" applyBorder="1" applyAlignment="1">
      <alignment horizontal="left" vertical="center" indent="2"/>
    </xf>
    <xf numFmtId="0" fontId="5" fillId="0" borderId="0" xfId="7" applyFont="1" applyAlignment="1">
      <alignment horizontal="left" vertical="center" wrapText="1" indent="2"/>
    </xf>
    <xf numFmtId="0" fontId="4" fillId="0" borderId="0" xfId="7" applyAlignment="1">
      <alignment horizontal="left" vertical="center" indent="2"/>
    </xf>
    <xf numFmtId="0" fontId="14" fillId="0" borderId="0" xfId="7" applyFont="1" applyAlignment="1">
      <alignment horizontal="left" vertical="center" wrapText="1"/>
    </xf>
    <xf numFmtId="0" fontId="17" fillId="0" borderId="0" xfId="0" quotePrefix="1"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indent="5"/>
    </xf>
    <xf numFmtId="0" fontId="4" fillId="0" borderId="0" xfId="0" applyFont="1" applyAlignment="1">
      <alignment vertical="center"/>
    </xf>
    <xf numFmtId="0" fontId="9" fillId="0" borderId="0" xfId="0" applyFont="1" applyAlignment="1">
      <alignment horizontal="left" vertical="center" indent="5"/>
    </xf>
    <xf numFmtId="0" fontId="4" fillId="0" borderId="0" xfId="0" applyFont="1" applyAlignment="1">
      <alignment horizontal="left" vertical="center" indent="5"/>
    </xf>
    <xf numFmtId="0" fontId="21" fillId="0" borderId="0" xfId="0" applyFont="1"/>
    <xf numFmtId="0" fontId="9" fillId="0" borderId="0" xfId="0" applyFont="1" applyAlignment="1">
      <alignment vertical="center"/>
    </xf>
    <xf numFmtId="0" fontId="4" fillId="0" borderId="0" xfId="1" applyNumberFormat="1" applyFont="1" applyFill="1" applyAlignment="1">
      <alignment horizontal="center" vertical="center"/>
    </xf>
    <xf numFmtId="4" fontId="4" fillId="0" borderId="0" xfId="0" applyNumberFormat="1" applyFont="1" applyAlignment="1">
      <alignment horizontal="center" vertical="center"/>
    </xf>
    <xf numFmtId="0" fontId="22" fillId="0" borderId="0" xfId="0" applyFont="1" applyAlignment="1">
      <alignment horizontal="center" vertical="center"/>
    </xf>
    <xf numFmtId="0" fontId="3" fillId="0" borderId="9" xfId="7" applyFont="1" applyBorder="1" applyAlignment="1">
      <alignment horizontal="center" vertical="center" wrapText="1"/>
    </xf>
    <xf numFmtId="0" fontId="13" fillId="0" borderId="0" xfId="7" quotePrefix="1" applyFont="1" applyAlignment="1">
      <alignment horizontal="center" vertical="center"/>
    </xf>
    <xf numFmtId="0" fontId="3" fillId="0" borderId="0" xfId="0" quotePrefix="1" applyFont="1" applyAlignment="1">
      <alignment horizontal="left" vertical="center" indent="3"/>
    </xf>
    <xf numFmtId="1" fontId="3" fillId="0" borderId="0" xfId="7" applyNumberFormat="1" applyFont="1" applyAlignment="1">
      <alignment horizontal="center" vertical="center"/>
    </xf>
    <xf numFmtId="1" fontId="3" fillId="0" borderId="2" xfId="7" applyNumberFormat="1" applyFont="1" applyBorder="1" applyAlignment="1">
      <alignment horizontal="center" vertical="center"/>
    </xf>
    <xf numFmtId="4" fontId="3" fillId="0" borderId="2" xfId="7" applyNumberFormat="1" applyFont="1" applyBorder="1" applyAlignment="1">
      <alignment horizontal="center" vertical="center"/>
    </xf>
    <xf numFmtId="1" fontId="3" fillId="0" borderId="5" xfId="7" applyNumberFormat="1" applyFont="1" applyBorder="1" applyAlignment="1">
      <alignment horizontal="center" vertical="center"/>
    </xf>
    <xf numFmtId="4" fontId="3" fillId="0" borderId="5" xfId="7" applyNumberFormat="1" applyFont="1" applyBorder="1" applyAlignment="1">
      <alignment horizontal="center" vertical="center"/>
    </xf>
    <xf numFmtId="4" fontId="5" fillId="0" borderId="3" xfId="7" applyNumberFormat="1" applyFont="1" applyBorder="1" applyAlignment="1">
      <alignment horizontal="center" vertical="center"/>
    </xf>
    <xf numFmtId="0" fontId="5" fillId="0" borderId="0" xfId="7" applyFont="1" applyAlignment="1">
      <alignment horizontal="right" vertical="center" indent="2"/>
    </xf>
    <xf numFmtId="0" fontId="5" fillId="0" borderId="1" xfId="7" applyFont="1" applyBorder="1" applyAlignment="1">
      <alignment horizontal="left" vertical="center" indent="1"/>
    </xf>
    <xf numFmtId="0" fontId="5" fillId="0" borderId="17" xfId="7" applyFont="1" applyBorder="1" applyAlignment="1">
      <alignment horizontal="left" vertical="center" indent="1"/>
    </xf>
    <xf numFmtId="0" fontId="5" fillId="0" borderId="4" xfId="7" applyFont="1" applyBorder="1" applyAlignment="1">
      <alignment horizontal="left" vertical="center" indent="1"/>
    </xf>
    <xf numFmtId="4" fontId="5" fillId="0" borderId="18" xfId="7" applyNumberFormat="1" applyFont="1" applyBorder="1" applyAlignment="1">
      <alignment horizontal="center" vertical="center"/>
    </xf>
    <xf numFmtId="0" fontId="3" fillId="0" borderId="5" xfId="0" quotePrefix="1" applyFont="1" applyBorder="1" applyAlignment="1">
      <alignment horizontal="left" vertical="center" indent="1"/>
    </xf>
    <xf numFmtId="0" fontId="5" fillId="0" borderId="5" xfId="7" applyFont="1" applyBorder="1" applyAlignment="1">
      <alignment horizontal="center" vertical="center" wrapText="1"/>
    </xf>
    <xf numFmtId="0" fontId="5" fillId="0" borderId="5" xfId="7" applyFont="1" applyBorder="1" applyAlignment="1">
      <alignment horizontal="right" vertical="center"/>
    </xf>
    <xf numFmtId="2" fontId="3" fillId="0" borderId="12" xfId="7" applyNumberFormat="1" applyFont="1" applyBorder="1" applyAlignment="1">
      <alignment horizontal="center" vertical="center"/>
    </xf>
    <xf numFmtId="4" fontId="3" fillId="0" borderId="21" xfId="7" applyNumberFormat="1" applyFont="1" applyBorder="1" applyAlignment="1">
      <alignment horizontal="center" vertical="center"/>
    </xf>
    <xf numFmtId="0" fontId="5" fillId="0" borderId="2" xfId="7" applyFont="1" applyBorder="1" applyAlignment="1">
      <alignment horizontal="center" vertical="center" wrapText="1"/>
    </xf>
    <xf numFmtId="0" fontId="5" fillId="0" borderId="13" xfId="7" applyFont="1" applyBorder="1" applyAlignment="1">
      <alignment horizontal="center" vertical="center"/>
    </xf>
    <xf numFmtId="4" fontId="3" fillId="0" borderId="13" xfId="7" applyNumberFormat="1" applyFont="1" applyBorder="1" applyAlignment="1">
      <alignment horizontal="center" vertical="center"/>
    </xf>
    <xf numFmtId="0" fontId="13" fillId="0" borderId="0" xfId="7" applyFont="1" applyAlignment="1">
      <alignment horizontal="left" vertical="center" indent="1"/>
    </xf>
    <xf numFmtId="0" fontId="13" fillId="0" borderId="0" xfId="7" applyFont="1" applyAlignment="1">
      <alignment horizontal="left" vertical="center" indent="2"/>
    </xf>
    <xf numFmtId="0" fontId="24" fillId="0" borderId="0" xfId="0" applyFont="1" applyAlignment="1">
      <alignment vertical="center"/>
    </xf>
    <xf numFmtId="0" fontId="25" fillId="0" borderId="0" xfId="0" applyFont="1" applyAlignment="1">
      <alignment vertical="center"/>
    </xf>
    <xf numFmtId="4" fontId="4" fillId="0" borderId="0" xfId="7" applyNumberFormat="1" applyAlignment="1">
      <alignment vertical="center"/>
    </xf>
    <xf numFmtId="0" fontId="13" fillId="0" borderId="0" xfId="7" applyFont="1" applyAlignment="1">
      <alignment horizontal="right" vertical="center" indent="1"/>
    </xf>
    <xf numFmtId="0" fontId="9" fillId="0" borderId="0" xfId="7" applyFont="1" applyAlignment="1">
      <alignment horizontal="left" vertical="center"/>
    </xf>
    <xf numFmtId="0" fontId="2" fillId="0" borderId="0" xfId="7" quotePrefix="1" applyFont="1" applyAlignment="1">
      <alignment horizontal="left" vertical="center" wrapText="1"/>
    </xf>
    <xf numFmtId="4" fontId="13" fillId="0" borderId="18" xfId="7" applyNumberFormat="1" applyFont="1" applyBorder="1" applyAlignment="1">
      <alignment horizontal="center" vertical="center"/>
    </xf>
    <xf numFmtId="0" fontId="3" fillId="0" borderId="0" xfId="0" applyFont="1" applyAlignment="1">
      <alignment horizontal="center" vertical="center" wrapText="1"/>
    </xf>
    <xf numFmtId="4" fontId="14" fillId="0" borderId="5" xfId="0" applyNumberFormat="1" applyFont="1" applyBorder="1" applyAlignment="1">
      <alignment horizontal="center" vertical="center"/>
    </xf>
    <xf numFmtId="0" fontId="22" fillId="0" borderId="0" xfId="0" applyFont="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2" fillId="0" borderId="17" xfId="0" applyFont="1" applyBorder="1" applyAlignment="1">
      <alignment horizontal="center" vertical="center" wrapText="1"/>
    </xf>
    <xf numFmtId="0" fontId="12" fillId="0" borderId="0" xfId="0" applyFont="1" applyAlignment="1">
      <alignment horizontal="center" vertical="center"/>
    </xf>
    <xf numFmtId="0" fontId="12" fillId="0" borderId="18" xfId="0" applyFont="1" applyBorder="1" applyAlignment="1">
      <alignment horizontal="center" vertical="center"/>
    </xf>
    <xf numFmtId="0" fontId="3" fillId="0" borderId="0" xfId="0" applyFont="1" applyAlignment="1">
      <alignment horizontal="left" vertical="center" indent="8"/>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5" fillId="0" borderId="0" xfId="0" applyFont="1" applyAlignment="1">
      <alignment horizontal="left" vertical="center" indent="9"/>
    </xf>
    <xf numFmtId="0" fontId="5" fillId="0" borderId="0" xfId="0" applyFont="1" applyAlignment="1">
      <alignment horizontal="center" vertical="center"/>
    </xf>
    <xf numFmtId="0" fontId="3" fillId="0" borderId="7" xfId="7" quotePrefix="1" applyFont="1" applyBorder="1" applyAlignment="1">
      <alignment horizontal="left" vertical="center" wrapText="1"/>
    </xf>
    <xf numFmtId="0" fontId="3" fillId="0" borderId="0" xfId="7" quotePrefix="1" applyFont="1" applyAlignment="1">
      <alignment horizontal="left" vertical="center" wrapText="1"/>
    </xf>
    <xf numFmtId="0" fontId="3" fillId="0" borderId="8" xfId="7" quotePrefix="1" applyFont="1" applyBorder="1" applyAlignment="1">
      <alignment horizontal="left" vertical="center" wrapText="1"/>
    </xf>
    <xf numFmtId="0" fontId="11" fillId="0" borderId="7" xfId="7" applyFont="1" applyBorder="1" applyAlignment="1">
      <alignment horizontal="center" vertical="center" wrapText="1"/>
    </xf>
    <xf numFmtId="0" fontId="11" fillId="0" borderId="0" xfId="7" applyFont="1" applyAlignment="1">
      <alignment horizontal="center" vertical="center" wrapText="1"/>
    </xf>
    <xf numFmtId="0" fontId="11" fillId="0" borderId="8" xfId="7" applyFont="1" applyBorder="1" applyAlignment="1">
      <alignment horizontal="center" vertical="center" wrapText="1"/>
    </xf>
    <xf numFmtId="0" fontId="18" fillId="0" borderId="7" xfId="0" applyFont="1" applyBorder="1" applyAlignment="1">
      <alignment horizontal="left" vertical="center" wrapText="1"/>
    </xf>
    <xf numFmtId="0" fontId="18" fillId="0" borderId="0" xfId="0" applyFont="1" applyAlignment="1">
      <alignment horizontal="left" vertical="center" wrapText="1"/>
    </xf>
    <xf numFmtId="0" fontId="18" fillId="0" borderId="8" xfId="0" applyFont="1" applyBorder="1" applyAlignment="1">
      <alignment horizontal="left" vertical="center" wrapText="1"/>
    </xf>
    <xf numFmtId="0" fontId="11" fillId="0" borderId="7" xfId="7" applyFont="1" applyBorder="1" applyAlignment="1">
      <alignment horizontal="center" vertical="center"/>
    </xf>
    <xf numFmtId="0" fontId="11" fillId="0" borderId="0" xfId="7" applyFont="1" applyAlignment="1">
      <alignment horizontal="center" vertical="center"/>
    </xf>
    <xf numFmtId="0" fontId="11" fillId="0" borderId="8" xfId="7" applyFont="1" applyBorder="1" applyAlignment="1">
      <alignment horizontal="center" vertical="center"/>
    </xf>
    <xf numFmtId="0" fontId="3" fillId="0" borderId="7" xfId="7" quotePrefix="1" applyFont="1" applyBorder="1" applyAlignment="1">
      <alignment horizontal="left" vertical="center" wrapText="1" indent="1"/>
    </xf>
    <xf numFmtId="0" fontId="3" fillId="0" borderId="0" xfId="7" quotePrefix="1" applyFont="1" applyAlignment="1">
      <alignment horizontal="left" vertical="center" wrapText="1" indent="1"/>
    </xf>
    <xf numFmtId="0" fontId="3" fillId="0" borderId="8" xfId="7" quotePrefix="1" applyFont="1" applyBorder="1" applyAlignment="1">
      <alignment horizontal="left" vertical="center" wrapText="1" indent="1"/>
    </xf>
    <xf numFmtId="0" fontId="3" fillId="0" borderId="7" xfId="0" quotePrefix="1" applyFont="1" applyBorder="1" applyAlignment="1">
      <alignment horizontal="left" vertical="center" wrapText="1" indent="1"/>
    </xf>
    <xf numFmtId="0" fontId="3" fillId="0" borderId="0" xfId="0" quotePrefix="1" applyFont="1" applyAlignment="1">
      <alignment horizontal="left" vertical="center" wrapText="1" indent="1"/>
    </xf>
    <xf numFmtId="0" fontId="3" fillId="0" borderId="8" xfId="0" quotePrefix="1" applyFont="1" applyBorder="1" applyAlignment="1">
      <alignment horizontal="left" vertical="center" wrapText="1" indent="1"/>
    </xf>
    <xf numFmtId="0" fontId="17" fillId="0" borderId="7" xfId="0" quotePrefix="1" applyFont="1" applyBorder="1" applyAlignment="1">
      <alignment horizontal="left" vertical="center" wrapText="1" indent="2"/>
    </xf>
    <xf numFmtId="0" fontId="17" fillId="0" borderId="0" xfId="0" quotePrefix="1" applyFont="1" applyAlignment="1">
      <alignment horizontal="left" vertical="center" wrapText="1" indent="2"/>
    </xf>
    <xf numFmtId="0" fontId="17" fillId="0" borderId="8" xfId="0" quotePrefix="1" applyFont="1" applyBorder="1" applyAlignment="1">
      <alignment horizontal="left" vertical="center" wrapText="1" indent="2"/>
    </xf>
    <xf numFmtId="0" fontId="17" fillId="0" borderId="7" xfId="0" quotePrefix="1" applyFont="1" applyBorder="1" applyAlignment="1">
      <alignment horizontal="left" vertical="center" wrapText="1" indent="3"/>
    </xf>
    <xf numFmtId="0" fontId="17" fillId="0" borderId="0" xfId="0" quotePrefix="1" applyFont="1" applyAlignment="1">
      <alignment horizontal="left" vertical="center" wrapText="1" indent="3"/>
    </xf>
    <xf numFmtId="0" fontId="17" fillId="0" borderId="8" xfId="0" quotePrefix="1" applyFont="1" applyBorder="1" applyAlignment="1">
      <alignment horizontal="left" vertical="center" wrapText="1" indent="3"/>
    </xf>
    <xf numFmtId="4" fontId="3" fillId="0" borderId="10" xfId="7" applyNumberFormat="1" applyFont="1" applyBorder="1" applyAlignment="1">
      <alignment horizontal="center" vertical="center"/>
    </xf>
    <xf numFmtId="0" fontId="9" fillId="0" borderId="16" xfId="7" applyFont="1" applyBorder="1" applyAlignment="1">
      <alignment horizontal="center" vertical="center" wrapText="1"/>
    </xf>
    <xf numFmtId="0" fontId="9" fillId="0" borderId="14" xfId="7" applyFont="1" applyBorder="1" applyAlignment="1">
      <alignment horizontal="center" vertical="center" wrapText="1"/>
    </xf>
    <xf numFmtId="0" fontId="9" fillId="0" borderId="15" xfId="7" applyFont="1" applyBorder="1" applyAlignment="1">
      <alignment horizontal="center" vertical="center" wrapText="1"/>
    </xf>
    <xf numFmtId="0" fontId="10" fillId="0" borderId="16" xfId="7" applyFont="1" applyBorder="1" applyAlignment="1">
      <alignment horizontal="center" vertical="center"/>
    </xf>
    <xf numFmtId="0" fontId="10" fillId="0" borderId="15" xfId="7" applyFont="1" applyBorder="1" applyAlignment="1">
      <alignment horizontal="center" vertical="center"/>
    </xf>
    <xf numFmtId="0" fontId="10" fillId="0" borderId="1" xfId="7" applyFont="1" applyBorder="1" applyAlignment="1">
      <alignment horizontal="center" vertical="center"/>
    </xf>
    <xf numFmtId="0" fontId="10" fillId="0" borderId="2" xfId="7" applyFont="1" applyBorder="1" applyAlignment="1">
      <alignment horizontal="center" vertical="center"/>
    </xf>
    <xf numFmtId="0" fontId="10" fillId="0" borderId="3" xfId="7" applyFont="1" applyBorder="1" applyAlignment="1">
      <alignment horizontal="center" vertical="center"/>
    </xf>
    <xf numFmtId="0" fontId="10" fillId="0" borderId="4" xfId="7" applyFont="1" applyBorder="1" applyAlignment="1">
      <alignment horizontal="center" vertical="center"/>
    </xf>
    <xf numFmtId="0" fontId="10" fillId="0" borderId="5" xfId="7" applyFont="1" applyBorder="1" applyAlignment="1">
      <alignment horizontal="center" vertical="center"/>
    </xf>
    <xf numFmtId="0" fontId="10" fillId="0" borderId="6" xfId="7" applyFont="1" applyBorder="1" applyAlignment="1">
      <alignment horizontal="center" vertical="center"/>
    </xf>
    <xf numFmtId="0" fontId="3" fillId="0" borderId="7" xfId="7" applyFont="1" applyBorder="1" applyAlignment="1">
      <alignment horizontal="left" vertical="center" wrapText="1" indent="3"/>
    </xf>
    <xf numFmtId="0" fontId="3" fillId="0" borderId="0" xfId="7" applyFont="1" applyAlignment="1">
      <alignment horizontal="left" vertical="center" wrapText="1" indent="3"/>
    </xf>
    <xf numFmtId="0" fontId="3" fillId="0" borderId="8" xfId="7" applyFont="1" applyBorder="1" applyAlignment="1">
      <alignment horizontal="left" vertical="center" wrapText="1" indent="3"/>
    </xf>
    <xf numFmtId="4" fontId="10" fillId="0" borderId="19" xfId="7" applyNumberFormat="1" applyFont="1" applyBorder="1" applyAlignment="1">
      <alignment horizontal="center" vertical="center"/>
    </xf>
    <xf numFmtId="4" fontId="10" fillId="0" borderId="11" xfId="7" applyNumberFormat="1" applyFont="1" applyBorder="1" applyAlignment="1">
      <alignment horizontal="center" vertical="center"/>
    </xf>
    <xf numFmtId="4" fontId="10" fillId="0" borderId="10" xfId="7" applyNumberFormat="1" applyFont="1" applyBorder="1" applyAlignment="1">
      <alignment horizontal="center" vertical="center"/>
    </xf>
    <xf numFmtId="0" fontId="10" fillId="0" borderId="10" xfId="7" applyFont="1" applyBorder="1" applyAlignment="1">
      <alignment horizontal="center" vertical="center"/>
    </xf>
    <xf numFmtId="0" fontId="3" fillId="0" borderId="7" xfId="0" quotePrefix="1" applyFont="1" applyBorder="1" applyAlignment="1">
      <alignment horizontal="left" vertical="center" wrapText="1" indent="5"/>
    </xf>
    <xf numFmtId="0" fontId="3" fillId="0" borderId="0" xfId="0" quotePrefix="1" applyFont="1" applyAlignment="1">
      <alignment horizontal="left" vertical="center" wrapText="1" indent="5"/>
    </xf>
    <xf numFmtId="0" fontId="3" fillId="0" borderId="7" xfId="7" quotePrefix="1" applyFont="1" applyBorder="1" applyAlignment="1">
      <alignment horizontal="left" vertical="center" wrapText="1" indent="3"/>
    </xf>
    <xf numFmtId="0" fontId="3" fillId="0" borderId="0" xfId="7" quotePrefix="1" applyFont="1" applyAlignment="1">
      <alignment horizontal="left" vertical="center" wrapText="1" indent="3"/>
    </xf>
    <xf numFmtId="0" fontId="3" fillId="0" borderId="8" xfId="7" quotePrefix="1" applyFont="1" applyBorder="1" applyAlignment="1">
      <alignment horizontal="left" vertical="center" wrapText="1" indent="3"/>
    </xf>
    <xf numFmtId="0" fontId="3" fillId="0" borderId="7" xfId="14" quotePrefix="1" applyFont="1" applyBorder="1" applyAlignment="1">
      <alignment horizontal="left" vertical="center" wrapText="1" indent="3"/>
    </xf>
    <xf numFmtId="0" fontId="3" fillId="0" borderId="0" xfId="14" quotePrefix="1" applyFont="1" applyAlignment="1">
      <alignment horizontal="left" vertical="center" wrapText="1" indent="3"/>
    </xf>
    <xf numFmtId="0" fontId="3" fillId="0" borderId="8" xfId="14" quotePrefix="1" applyFont="1" applyBorder="1" applyAlignment="1">
      <alignment horizontal="left" vertical="center" wrapText="1" indent="3"/>
    </xf>
  </cellXfs>
  <cellStyles count="15">
    <cellStyle name="Chap 2" xfId="11" xr:uid="{00000000-0005-0000-0000-000000000000}"/>
    <cellStyle name="Chap 3 2" xfId="4" xr:uid="{00000000-0005-0000-0000-000001000000}"/>
    <cellStyle name="Chap 3 4 2" xfId="6" xr:uid="{00000000-0005-0000-0000-000002000000}"/>
    <cellStyle name="Descr Article" xfId="5" xr:uid="{00000000-0005-0000-0000-000003000000}"/>
    <cellStyle name="Milliers" xfId="1" builtinId="3"/>
    <cellStyle name="Milliers 2 2 2" xfId="13" xr:uid="{00000000-0005-0000-0000-000005000000}"/>
    <cellStyle name="Milliers 2 3" xfId="8" xr:uid="{00000000-0005-0000-0000-000006000000}"/>
    <cellStyle name="Milliers 3 2" xfId="10" xr:uid="{00000000-0005-0000-0000-000007000000}"/>
    <cellStyle name="Normal" xfId="0" builtinId="0"/>
    <cellStyle name="Normal 2 2" xfId="7" xr:uid="{00000000-0005-0000-0000-00000A000000}"/>
    <cellStyle name="Normal 2 2 2" xfId="2" xr:uid="{00000000-0005-0000-0000-00000B000000}"/>
    <cellStyle name="Normal 2_04 - ED toitures120727" xfId="12" xr:uid="{00000000-0005-0000-0000-00000C000000}"/>
    <cellStyle name="Normal 3" xfId="14" xr:uid="{00000000-0005-0000-0000-00000D000000}"/>
    <cellStyle name="Titre Article" xfId="3" xr:uid="{00000000-0005-0000-0000-000016000000}"/>
    <cellStyle name="Titre Article 2" xfId="9" xr:uid="{00000000-0005-0000-0000-00001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DONNEES%20SERVEUR\Google%20Drive\travaux%202\01%20OPERATIONS\4_EN%20COURS\59\ROUBAIX%20-%20sold&#233;\EGLISE%20ST%20MARTIN\03%20-%20PRO%20DCE\final%204\DPGF\DPGF%20lot%20n&#176;1%20IDC%20-%20MPT%20-%20Platrer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NL"/>
      <sheetName val="TF"/>
      <sheetName val="TO"/>
      <sheetName val="PSE1"/>
      <sheetName val="PSE3"/>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38AA8-DFFF-4E5A-AE03-E3EB62C73E85}">
  <sheetPr codeName="Feuil1">
    <tabColor rgb="FFFFC000"/>
    <outlinePr summaryBelow="0"/>
    <pageSetUpPr fitToPage="1"/>
  </sheetPr>
  <dimension ref="A1:L31"/>
  <sheetViews>
    <sheetView showGridLines="0" showZeros="0" view="pageBreakPreview" topLeftCell="A13" zoomScaleNormal="100" zoomScaleSheetLayoutView="100" workbookViewId="0">
      <selection activeCell="S15" sqref="S15"/>
    </sheetView>
  </sheetViews>
  <sheetFormatPr baseColWidth="10" defaultRowHeight="15" x14ac:dyDescent="0.25"/>
  <cols>
    <col min="1" max="1" width="4" customWidth="1"/>
    <col min="2" max="2" width="4.7109375" customWidth="1"/>
    <col min="3" max="3" width="3.5703125" customWidth="1"/>
    <col min="4" max="4" width="5.140625" customWidth="1"/>
    <col min="5" max="5" width="11.5703125" customWidth="1"/>
    <col min="6" max="6" width="19.42578125" customWidth="1"/>
    <col min="7" max="7" width="18.7109375" customWidth="1"/>
    <col min="8" max="8" width="3.7109375" customWidth="1"/>
    <col min="9" max="9" width="12.5703125" customWidth="1"/>
    <col min="10" max="10" width="3.7109375" customWidth="1"/>
    <col min="11" max="11" width="12.5703125" customWidth="1"/>
    <col min="12" max="12" width="16.42578125" customWidth="1"/>
    <col min="13" max="13" width="21.28515625" bestFit="1" customWidth="1"/>
  </cols>
  <sheetData>
    <row r="1" spans="1:12" x14ac:dyDescent="0.25">
      <c r="A1" s="163" t="s">
        <v>0</v>
      </c>
      <c r="B1" s="163"/>
      <c r="C1" s="163"/>
      <c r="D1" s="163"/>
      <c r="E1" s="163"/>
      <c r="F1" s="163"/>
      <c r="G1" s="163"/>
      <c r="H1" s="163"/>
      <c r="I1" s="163"/>
      <c r="J1" s="163"/>
      <c r="K1" s="163"/>
      <c r="L1" s="163"/>
    </row>
    <row r="2" spans="1:12" x14ac:dyDescent="0.25">
      <c r="A2" s="164" t="s">
        <v>1</v>
      </c>
      <c r="B2" s="164"/>
      <c r="C2" s="164"/>
      <c r="D2" s="164"/>
      <c r="E2" s="164"/>
      <c r="F2" s="164"/>
      <c r="G2" s="164"/>
      <c r="H2" s="164"/>
      <c r="I2" s="164"/>
      <c r="J2" s="164"/>
      <c r="K2" s="164"/>
      <c r="L2" s="164"/>
    </row>
    <row r="3" spans="1:12" x14ac:dyDescent="0.25">
      <c r="A3" s="164" t="s">
        <v>2</v>
      </c>
      <c r="B3" s="164"/>
      <c r="C3" s="164"/>
      <c r="D3" s="164"/>
      <c r="E3" s="164"/>
      <c r="F3" s="164"/>
      <c r="G3" s="164"/>
      <c r="H3" s="164"/>
      <c r="I3" s="164"/>
      <c r="J3" s="164"/>
      <c r="K3" s="164"/>
      <c r="L3" s="164"/>
    </row>
    <row r="4" spans="1:12" x14ac:dyDescent="0.25">
      <c r="A4" s="164" t="s">
        <v>3</v>
      </c>
      <c r="B4" s="164"/>
      <c r="C4" s="164"/>
      <c r="D4" s="164"/>
      <c r="E4" s="164"/>
      <c r="F4" s="164"/>
      <c r="G4" s="164"/>
      <c r="H4" s="164"/>
      <c r="I4" s="164"/>
      <c r="J4" s="164"/>
      <c r="K4" s="164"/>
      <c r="L4" s="164"/>
    </row>
    <row r="5" spans="1:12" x14ac:dyDescent="0.25">
      <c r="A5" s="164" t="s">
        <v>4</v>
      </c>
      <c r="B5" s="164"/>
      <c r="C5" s="164"/>
      <c r="D5" s="164"/>
      <c r="E5" s="164"/>
      <c r="F5" s="164"/>
      <c r="G5" s="164"/>
      <c r="H5" s="164"/>
      <c r="I5" s="164"/>
      <c r="J5" s="164"/>
      <c r="K5" s="164"/>
      <c r="L5" s="164"/>
    </row>
    <row r="6" spans="1:12" ht="8.4499999999999993" customHeight="1" x14ac:dyDescent="0.25">
      <c r="A6" s="164"/>
      <c r="B6" s="164"/>
      <c r="C6" s="164"/>
      <c r="D6" s="164"/>
      <c r="E6" s="164"/>
      <c r="F6" s="164"/>
      <c r="G6" s="164"/>
      <c r="H6" s="164"/>
      <c r="I6" s="164"/>
      <c r="J6" s="164"/>
      <c r="K6" s="164"/>
      <c r="L6" s="164"/>
    </row>
    <row r="7" spans="1:12" ht="59.45" customHeight="1" x14ac:dyDescent="0.25">
      <c r="A7" s="43"/>
      <c r="B7" s="43"/>
      <c r="C7" s="43"/>
      <c r="D7" s="43"/>
      <c r="E7" s="43"/>
      <c r="F7" s="43"/>
      <c r="G7" s="43"/>
      <c r="H7" s="44"/>
      <c r="I7" s="45"/>
      <c r="J7" s="44"/>
      <c r="K7" s="45"/>
      <c r="L7" s="45"/>
    </row>
    <row r="8" spans="1:12" x14ac:dyDescent="0.25">
      <c r="A8" s="43"/>
      <c r="B8" s="165" t="s">
        <v>5</v>
      </c>
      <c r="C8" s="165"/>
      <c r="D8" s="165"/>
      <c r="E8" s="165"/>
      <c r="G8" s="48" t="s">
        <v>6</v>
      </c>
      <c r="H8" s="56"/>
      <c r="I8" s="166" t="s">
        <v>7</v>
      </c>
      <c r="J8" s="166"/>
      <c r="K8" s="166"/>
      <c r="L8" s="166"/>
    </row>
    <row r="9" spans="1:12" ht="15" customHeight="1" x14ac:dyDescent="0.25">
      <c r="A9" s="43"/>
      <c r="B9" s="159" t="s">
        <v>8</v>
      </c>
      <c r="C9" s="159"/>
      <c r="D9" s="159"/>
      <c r="E9" s="159"/>
      <c r="G9" s="107" t="s">
        <v>9</v>
      </c>
      <c r="H9" s="43"/>
      <c r="I9" s="148" t="s">
        <v>10</v>
      </c>
      <c r="J9" s="148"/>
      <c r="K9" s="148"/>
      <c r="L9" s="148"/>
    </row>
    <row r="10" spans="1:12" ht="7.15" customHeight="1" x14ac:dyDescent="0.25">
      <c r="A10" s="43"/>
      <c r="B10" s="43"/>
      <c r="C10" s="43"/>
      <c r="D10" s="43"/>
      <c r="E10" s="43"/>
      <c r="F10" s="43"/>
      <c r="G10" s="43"/>
      <c r="H10" s="46"/>
      <c r="I10" s="46"/>
      <c r="J10" s="46"/>
      <c r="K10" s="46"/>
      <c r="L10" s="46"/>
    </row>
    <row r="11" spans="1:12" ht="119.45" customHeight="1" x14ac:dyDescent="0.25">
      <c r="A11" s="43"/>
      <c r="B11" s="43"/>
      <c r="C11" s="43"/>
      <c r="D11" s="43"/>
      <c r="E11" s="43"/>
      <c r="F11" s="43"/>
      <c r="G11" s="43"/>
      <c r="H11" s="47"/>
      <c r="I11" s="47"/>
      <c r="J11" s="47"/>
      <c r="K11" s="47"/>
      <c r="L11" s="47"/>
    </row>
    <row r="12" spans="1:12" ht="29.45" customHeight="1" x14ac:dyDescent="0.25">
      <c r="A12" s="151" t="s">
        <v>11</v>
      </c>
      <c r="B12" s="152"/>
      <c r="C12" s="152"/>
      <c r="D12" s="152"/>
      <c r="E12" s="152"/>
      <c r="F12" s="152"/>
      <c r="G12" s="152"/>
      <c r="H12" s="152"/>
      <c r="I12" s="152"/>
      <c r="J12" s="152"/>
      <c r="K12" s="152"/>
      <c r="L12" s="152"/>
    </row>
    <row r="13" spans="1:12" ht="33" customHeight="1" x14ac:dyDescent="0.25">
      <c r="A13" s="48"/>
      <c r="B13" s="48"/>
      <c r="C13" s="48"/>
      <c r="D13" s="48"/>
      <c r="E13" s="48"/>
      <c r="F13" s="48"/>
      <c r="G13" s="48"/>
      <c r="H13" s="48"/>
      <c r="I13" s="48"/>
      <c r="J13" s="48"/>
      <c r="K13" s="48"/>
      <c r="L13" s="48"/>
    </row>
    <row r="14" spans="1:12" ht="20.25" customHeight="1" x14ac:dyDescent="0.25">
      <c r="A14" s="152" t="s">
        <v>12</v>
      </c>
      <c r="B14" s="152"/>
      <c r="C14" s="152"/>
      <c r="D14" s="152"/>
      <c r="E14" s="152"/>
      <c r="F14" s="152"/>
      <c r="G14" s="152"/>
      <c r="H14" s="152"/>
      <c r="I14" s="152"/>
      <c r="J14" s="152"/>
      <c r="K14" s="152"/>
      <c r="L14" s="152"/>
    </row>
    <row r="15" spans="1:12" ht="20.25" customHeight="1" x14ac:dyDescent="0.25">
      <c r="A15" s="43"/>
      <c r="B15" s="43"/>
      <c r="C15" s="43"/>
      <c r="D15" s="43"/>
      <c r="E15" s="43"/>
      <c r="F15" s="43"/>
      <c r="G15" s="43"/>
      <c r="H15" s="44"/>
      <c r="I15" s="149" t="s">
        <v>568</v>
      </c>
      <c r="J15" s="149"/>
      <c r="K15" s="149"/>
      <c r="L15" s="149"/>
    </row>
    <row r="16" spans="1:12" ht="31.5" customHeight="1" x14ac:dyDescent="0.25">
      <c r="A16" s="160" t="s">
        <v>567</v>
      </c>
      <c r="B16" s="161"/>
      <c r="C16" s="161"/>
      <c r="D16" s="161"/>
      <c r="E16" s="161"/>
      <c r="F16" s="161"/>
      <c r="G16" s="161"/>
      <c r="H16" s="161"/>
      <c r="I16" s="161"/>
      <c r="J16" s="161"/>
      <c r="K16" s="161"/>
      <c r="L16" s="162"/>
    </row>
    <row r="17" spans="1:12" ht="18.75" customHeight="1" x14ac:dyDescent="0.25">
      <c r="A17" s="156" t="s">
        <v>13</v>
      </c>
      <c r="B17" s="157"/>
      <c r="C17" s="157"/>
      <c r="D17" s="157"/>
      <c r="E17" s="157"/>
      <c r="F17" s="157"/>
      <c r="G17" s="157"/>
      <c r="H17" s="157"/>
      <c r="I17" s="157"/>
      <c r="J17" s="157"/>
      <c r="K17" s="157"/>
      <c r="L17" s="158"/>
    </row>
    <row r="18" spans="1:12" ht="7.5" customHeight="1" x14ac:dyDescent="0.25">
      <c r="A18" s="153"/>
      <c r="B18" s="154"/>
      <c r="C18" s="154"/>
      <c r="D18" s="154"/>
      <c r="E18" s="154"/>
      <c r="F18" s="154"/>
      <c r="G18" s="154"/>
      <c r="H18" s="154"/>
      <c r="I18" s="154"/>
      <c r="J18" s="154"/>
      <c r="K18" s="154"/>
      <c r="L18" s="155"/>
    </row>
    <row r="19" spans="1:12" ht="317.45" customHeight="1" x14ac:dyDescent="0.25">
      <c r="A19" s="43"/>
      <c r="B19" s="43"/>
      <c r="C19" s="43"/>
      <c r="D19" s="43"/>
      <c r="E19" s="43"/>
      <c r="F19" s="43"/>
      <c r="G19" s="43"/>
      <c r="H19" s="44"/>
      <c r="I19" s="45"/>
      <c r="J19" s="44"/>
      <c r="K19" s="45"/>
      <c r="L19" s="45"/>
    </row>
    <row r="20" spans="1:12" ht="24.75" customHeight="1" x14ac:dyDescent="0.25">
      <c r="A20" s="150" t="s">
        <v>14</v>
      </c>
      <c r="B20" s="150"/>
      <c r="C20" s="150"/>
      <c r="D20" s="150"/>
      <c r="E20" s="150"/>
      <c r="F20" s="150"/>
      <c r="G20" s="150"/>
      <c r="H20" s="150"/>
      <c r="I20" s="150"/>
      <c r="J20" s="150"/>
      <c r="K20" s="150"/>
      <c r="L20" s="150"/>
    </row>
    <row r="21" spans="1:12" ht="12.75" customHeight="1" x14ac:dyDescent="0.25">
      <c r="A21" s="116"/>
      <c r="B21" s="116"/>
      <c r="C21" s="116"/>
      <c r="D21" s="116"/>
      <c r="E21" s="116"/>
      <c r="F21" s="116"/>
      <c r="G21" s="116"/>
      <c r="H21" s="116"/>
      <c r="I21" s="116"/>
      <c r="J21" s="116"/>
      <c r="K21" s="116"/>
      <c r="L21" s="116"/>
    </row>
    <row r="22" spans="1:12" s="112" customFormat="1" ht="18" customHeight="1" x14ac:dyDescent="0.2">
      <c r="A22" s="109"/>
      <c r="B22" s="110" t="s">
        <v>15</v>
      </c>
      <c r="C22" s="111"/>
      <c r="D22" s="109"/>
      <c r="E22" s="109"/>
      <c r="G22" s="113" t="s">
        <v>16</v>
      </c>
      <c r="H22" s="114"/>
      <c r="I22" s="110" t="s">
        <v>17</v>
      </c>
      <c r="K22" s="115"/>
      <c r="L22" s="115"/>
    </row>
    <row r="23" spans="1:12" ht="18" customHeight="1" x14ac:dyDescent="0.25">
      <c r="A23" s="43"/>
      <c r="B23" s="108" t="s">
        <v>18</v>
      </c>
      <c r="C23" s="108"/>
      <c r="D23" s="43"/>
      <c r="E23" s="43"/>
      <c r="G23" s="43" t="s">
        <v>19</v>
      </c>
      <c r="H23" s="44"/>
      <c r="I23" s="108" t="s">
        <v>20</v>
      </c>
      <c r="K23" s="45"/>
      <c r="L23" s="45"/>
    </row>
    <row r="24" spans="1:12" ht="18" customHeight="1" x14ac:dyDescent="0.25">
      <c r="A24" s="43"/>
      <c r="B24" s="108" t="s">
        <v>21</v>
      </c>
      <c r="C24" s="108"/>
      <c r="D24" s="43"/>
      <c r="E24" s="43"/>
      <c r="G24" s="43" t="s">
        <v>22</v>
      </c>
      <c r="H24" s="44"/>
      <c r="I24" s="108" t="s">
        <v>23</v>
      </c>
      <c r="K24" s="45"/>
      <c r="L24" s="45"/>
    </row>
    <row r="25" spans="1:12" ht="18" customHeight="1" x14ac:dyDescent="0.25">
      <c r="A25" s="43"/>
      <c r="B25" s="108" t="s">
        <v>24</v>
      </c>
      <c r="C25" s="108"/>
      <c r="D25" s="43"/>
      <c r="E25" s="43"/>
      <c r="G25" s="43" t="s">
        <v>25</v>
      </c>
      <c r="H25" s="44"/>
      <c r="I25" s="108" t="s">
        <v>26</v>
      </c>
      <c r="K25" s="45"/>
      <c r="L25" s="45"/>
    </row>
    <row r="26" spans="1:12" ht="18" customHeight="1" x14ac:dyDescent="0.25">
      <c r="A26" s="43"/>
      <c r="B26" s="108" t="s">
        <v>27</v>
      </c>
      <c r="C26" s="108"/>
      <c r="D26" s="43"/>
      <c r="E26" s="43"/>
      <c r="G26" s="43" t="s">
        <v>28</v>
      </c>
      <c r="H26" s="44"/>
      <c r="I26" s="108" t="s">
        <v>29</v>
      </c>
      <c r="K26" s="45"/>
      <c r="L26" s="45"/>
    </row>
    <row r="27" spans="1:12" ht="22.15" customHeight="1" x14ac:dyDescent="0.25">
      <c r="A27" s="43"/>
      <c r="B27" s="43"/>
      <c r="C27" s="43"/>
      <c r="D27" s="43"/>
      <c r="E27" s="43"/>
      <c r="F27" s="43"/>
      <c r="G27" s="43"/>
      <c r="H27" s="44"/>
      <c r="I27" s="45"/>
      <c r="J27" s="44"/>
      <c r="K27" s="45"/>
      <c r="L27" s="45"/>
    </row>
    <row r="28" spans="1:12" ht="19.149999999999999" customHeight="1" x14ac:dyDescent="0.25">
      <c r="A28" s="31"/>
      <c r="B28" s="57"/>
      <c r="C28" s="31"/>
      <c r="D28" s="31"/>
      <c r="E28" s="31"/>
      <c r="F28" s="61"/>
      <c r="G28" s="62"/>
      <c r="H28" s="59"/>
      <c r="I28" s="60"/>
      <c r="J28" s="59"/>
      <c r="K28" s="60"/>
      <c r="L28" s="31"/>
    </row>
    <row r="29" spans="1:12" ht="19.149999999999999" customHeight="1" x14ac:dyDescent="0.25">
      <c r="A29" s="31"/>
      <c r="B29" s="57"/>
      <c r="C29" s="31"/>
      <c r="D29" s="31"/>
      <c r="E29" s="31"/>
      <c r="F29" s="61"/>
      <c r="G29" s="58"/>
      <c r="H29" s="59"/>
      <c r="I29" s="60"/>
      <c r="J29" s="59"/>
      <c r="K29" s="60"/>
      <c r="L29" s="31"/>
    </row>
    <row r="30" spans="1:12" ht="8.25" customHeight="1" x14ac:dyDescent="0.25">
      <c r="A30" s="31"/>
      <c r="B30" s="31"/>
      <c r="C30" s="31"/>
      <c r="D30" s="31"/>
      <c r="E30" s="31"/>
      <c r="F30" s="31"/>
      <c r="G30" s="31"/>
      <c r="H30" s="31"/>
      <c r="I30" s="31"/>
      <c r="J30" s="31"/>
      <c r="K30" s="31"/>
      <c r="L30" s="31"/>
    </row>
    <row r="31" spans="1:12" ht="103.15" customHeight="1" x14ac:dyDescent="0.25">
      <c r="A31" s="31"/>
      <c r="B31" s="31"/>
      <c r="C31" s="31"/>
      <c r="D31" s="31"/>
      <c r="E31" s="31"/>
      <c r="F31" s="31"/>
      <c r="G31" s="31"/>
      <c r="H31" s="31"/>
      <c r="I31" s="31"/>
      <c r="J31" s="31"/>
      <c r="K31" s="31"/>
      <c r="L31" s="31"/>
    </row>
  </sheetData>
  <mergeCells count="17">
    <mergeCell ref="A1:L1"/>
    <mergeCell ref="A2:L2"/>
    <mergeCell ref="A3:L3"/>
    <mergeCell ref="A4:L4"/>
    <mergeCell ref="B8:E8"/>
    <mergeCell ref="A6:L6"/>
    <mergeCell ref="I8:L8"/>
    <mergeCell ref="A5:L5"/>
    <mergeCell ref="I9:L9"/>
    <mergeCell ref="I15:L15"/>
    <mergeCell ref="A20:L20"/>
    <mergeCell ref="A12:L12"/>
    <mergeCell ref="A18:L18"/>
    <mergeCell ref="A17:L17"/>
    <mergeCell ref="B9:E9"/>
    <mergeCell ref="A14:L14"/>
    <mergeCell ref="A16:L16"/>
  </mergeCells>
  <pageMargins left="0.70866141732283472" right="0.70866141732283472" top="0.74803149606299213" bottom="0.74803149606299213" header="0.31496062992125984" footer="0.31496062992125984"/>
  <pageSetup paperSize="9" scale="75"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9B862-4AD9-4A50-89C1-26A3DD517CA6}">
  <sheetPr>
    <tabColor rgb="FF92D050"/>
    <outlinePr summaryBelow="0"/>
    <pageSetUpPr fitToPage="1"/>
  </sheetPr>
  <dimension ref="A1:X777"/>
  <sheetViews>
    <sheetView showGridLines="0" showZeros="0" tabSelected="1" view="pageBreakPreview" zoomScaleNormal="100" zoomScaleSheetLayoutView="100" workbookViewId="0">
      <selection activeCell="R48" sqref="R48"/>
    </sheetView>
  </sheetViews>
  <sheetFormatPr baseColWidth="10" defaultColWidth="11.42578125" defaultRowHeight="12.75" outlineLevelRow="1" x14ac:dyDescent="0.2"/>
  <cols>
    <col min="1" max="1" width="3.42578125" style="17" customWidth="1"/>
    <col min="2" max="2" width="4.85546875" style="17" customWidth="1"/>
    <col min="3" max="3" width="6.7109375" style="17" customWidth="1" collapsed="1"/>
    <col min="4" max="4" width="6.7109375" style="12" customWidth="1"/>
    <col min="5" max="5" width="7.140625" style="12" customWidth="1"/>
    <col min="6" max="6" width="7.5703125" style="12" customWidth="1"/>
    <col min="7" max="7" width="2.28515625" style="12" customWidth="1"/>
    <col min="8" max="8" width="7.7109375" style="12" customWidth="1"/>
    <col min="9" max="9" width="2.85546875" style="12" customWidth="1"/>
    <col min="10" max="10" width="8.5703125" style="13" customWidth="1"/>
    <col min="11" max="11" width="2.85546875" style="13" customWidth="1"/>
    <col min="12" max="12" width="9" style="14" customWidth="1"/>
    <col min="13" max="13" width="5.28515625" style="18" customWidth="1"/>
    <col min="14" max="14" width="9.28515625" style="18" customWidth="1"/>
    <col min="15" max="15" width="8.140625" style="27" customWidth="1"/>
    <col min="16" max="16" width="15.28515625" style="14" customWidth="1"/>
    <col min="17" max="19" width="11.42578125" style="16"/>
    <col min="20" max="21" width="14.7109375" style="16" bestFit="1" customWidth="1"/>
    <col min="22" max="16384" width="11.42578125" style="16"/>
  </cols>
  <sheetData>
    <row r="1" spans="1:17" s="8" customFormat="1" ht="13.5" customHeight="1" x14ac:dyDescent="0.25">
      <c r="A1" s="195" t="s">
        <v>30</v>
      </c>
      <c r="B1" s="196"/>
      <c r="C1" s="197" t="s">
        <v>31</v>
      </c>
      <c r="D1" s="198"/>
      <c r="E1" s="198"/>
      <c r="F1" s="198"/>
      <c r="G1" s="198"/>
      <c r="H1" s="198"/>
      <c r="I1" s="198"/>
      <c r="J1" s="198"/>
      <c r="K1" s="198"/>
      <c r="L1" s="199"/>
      <c r="M1" s="209" t="s">
        <v>32</v>
      </c>
      <c r="N1" s="206" t="s">
        <v>33</v>
      </c>
      <c r="O1" s="208" t="s">
        <v>34</v>
      </c>
      <c r="P1" s="191" t="s">
        <v>35</v>
      </c>
    </row>
    <row r="2" spans="1:17" s="8" customFormat="1" ht="13.5" customHeight="1" x14ac:dyDescent="0.25">
      <c r="A2" s="30" t="s">
        <v>36</v>
      </c>
      <c r="B2" s="30" t="s">
        <v>37</v>
      </c>
      <c r="C2" s="200"/>
      <c r="D2" s="201"/>
      <c r="E2" s="201"/>
      <c r="F2" s="201"/>
      <c r="G2" s="201"/>
      <c r="H2" s="201"/>
      <c r="I2" s="201"/>
      <c r="J2" s="201"/>
      <c r="K2" s="201"/>
      <c r="L2" s="202"/>
      <c r="M2" s="209"/>
      <c r="N2" s="207"/>
      <c r="O2" s="208"/>
      <c r="P2" s="191"/>
    </row>
    <row r="3" spans="1:17" s="8" customFormat="1" ht="19.5" customHeight="1" x14ac:dyDescent="0.25">
      <c r="A3" s="1"/>
      <c r="B3" s="7"/>
      <c r="C3" s="3"/>
      <c r="D3" s="4"/>
      <c r="E3" s="4"/>
      <c r="F3" s="4"/>
      <c r="G3" s="4"/>
      <c r="H3" s="4"/>
      <c r="I3" s="4"/>
      <c r="J3" s="19"/>
      <c r="K3" s="19"/>
      <c r="L3" s="5"/>
      <c r="M3" s="2"/>
      <c r="N3" s="2"/>
      <c r="O3" s="25"/>
      <c r="P3" s="25"/>
    </row>
    <row r="4" spans="1:17" s="8" customFormat="1" ht="52.5" customHeight="1" x14ac:dyDescent="0.25">
      <c r="A4" s="1"/>
      <c r="B4" s="9"/>
      <c r="C4" s="192" t="s">
        <v>38</v>
      </c>
      <c r="D4" s="193"/>
      <c r="E4" s="193"/>
      <c r="F4" s="193"/>
      <c r="G4" s="193"/>
      <c r="H4" s="193"/>
      <c r="I4" s="193"/>
      <c r="J4" s="193"/>
      <c r="K4" s="193"/>
      <c r="L4" s="194"/>
      <c r="M4" s="6"/>
      <c r="N4" s="2"/>
      <c r="O4" s="25"/>
      <c r="P4" s="25"/>
    </row>
    <row r="5" spans="1:17" s="8" customFormat="1" ht="24.75" customHeight="1" x14ac:dyDescent="0.25">
      <c r="A5" s="1" t="str">
        <f>IF(M5="","",MAX(A$3:A4)+1)</f>
        <v/>
      </c>
      <c r="B5" s="1"/>
      <c r="C5" s="21"/>
      <c r="D5" s="22"/>
      <c r="E5" s="21"/>
      <c r="F5" s="23"/>
      <c r="G5" s="10"/>
      <c r="H5" s="10"/>
      <c r="I5" s="10"/>
      <c r="J5" s="10"/>
      <c r="K5" s="10"/>
      <c r="L5" s="10"/>
      <c r="M5" s="2"/>
      <c r="N5" s="2"/>
      <c r="O5" s="25"/>
      <c r="P5" s="20">
        <f t="shared" ref="P5:P17" si="0">+O5*N5</f>
        <v>0</v>
      </c>
    </row>
    <row r="6" spans="1:17" s="8" customFormat="1" ht="19.899999999999999" customHeight="1" x14ac:dyDescent="0.25">
      <c r="A6" s="1" t="str">
        <f>IF(M6="","",MAX(A$3:A5)+1)</f>
        <v/>
      </c>
      <c r="B6" s="1"/>
      <c r="C6" s="21"/>
      <c r="D6" s="21"/>
      <c r="E6" s="21"/>
      <c r="F6" s="23"/>
      <c r="G6" s="10"/>
      <c r="H6" s="10"/>
      <c r="I6" s="10"/>
      <c r="J6" s="10"/>
      <c r="K6" s="10"/>
      <c r="L6" s="10"/>
      <c r="M6" s="2"/>
      <c r="N6" s="2"/>
      <c r="O6" s="25"/>
      <c r="P6" s="20">
        <f t="shared" si="0"/>
        <v>0</v>
      </c>
    </row>
    <row r="7" spans="1:17" s="8" customFormat="1" ht="19.149999999999999" customHeight="1" x14ac:dyDescent="0.25">
      <c r="A7" s="1" t="str">
        <f>IF(M7="","",MAX(A$3:A6)+1)</f>
        <v/>
      </c>
      <c r="B7" s="1" t="s">
        <v>39</v>
      </c>
      <c r="C7" s="29" t="s">
        <v>40</v>
      </c>
      <c r="D7" s="10"/>
      <c r="E7" s="10"/>
      <c r="F7" s="10"/>
      <c r="G7" s="10"/>
      <c r="H7" s="10"/>
      <c r="I7" s="10"/>
      <c r="J7" s="10"/>
      <c r="K7" s="10"/>
      <c r="L7" s="10"/>
      <c r="M7" s="1"/>
      <c r="N7" s="1"/>
      <c r="O7" s="32"/>
      <c r="P7" s="20">
        <f t="shared" si="0"/>
        <v>0</v>
      </c>
    </row>
    <row r="8" spans="1:17" s="8" customFormat="1" ht="12.6" customHeight="1" x14ac:dyDescent="0.25">
      <c r="A8" s="1" t="str">
        <f>IF(M8="","",MAX(A$3:A7)+1)</f>
        <v/>
      </c>
      <c r="B8" s="1"/>
      <c r="C8" s="29"/>
      <c r="D8" s="10"/>
      <c r="E8" s="10"/>
      <c r="F8" s="10"/>
      <c r="G8" s="10"/>
      <c r="H8" s="10"/>
      <c r="I8" s="10"/>
      <c r="J8" s="10"/>
      <c r="K8" s="10"/>
      <c r="L8" s="10"/>
      <c r="M8" s="2"/>
      <c r="N8" s="2"/>
      <c r="O8" s="25"/>
      <c r="P8" s="20">
        <f t="shared" si="0"/>
        <v>0</v>
      </c>
    </row>
    <row r="9" spans="1:17" s="8" customFormat="1" ht="19.5" customHeight="1" x14ac:dyDescent="0.25">
      <c r="A9" s="1">
        <f>IF(M9="","",MAX(A$3:A8)+1)</f>
        <v>1</v>
      </c>
      <c r="B9" s="1" t="s">
        <v>41</v>
      </c>
      <c r="C9" s="3" t="s">
        <v>42</v>
      </c>
      <c r="D9" s="4"/>
      <c r="E9" s="4"/>
      <c r="F9" s="4"/>
      <c r="G9" s="5"/>
      <c r="H9" s="28"/>
      <c r="I9" s="10"/>
      <c r="J9" s="10"/>
      <c r="K9" s="10"/>
      <c r="L9" s="10"/>
      <c r="M9" s="1" t="s">
        <v>43</v>
      </c>
      <c r="N9" s="32">
        <v>1</v>
      </c>
      <c r="O9" s="20"/>
      <c r="P9" s="20">
        <f t="shared" si="0"/>
        <v>0</v>
      </c>
      <c r="Q9" s="42"/>
    </row>
    <row r="10" spans="1:17" s="8" customFormat="1" ht="12.6" customHeight="1" x14ac:dyDescent="0.25">
      <c r="A10" s="1" t="str">
        <f>IF(M10="","",MAX(A$3:A9)+1)</f>
        <v/>
      </c>
      <c r="B10" s="1"/>
      <c r="C10" s="29"/>
      <c r="D10" s="10"/>
      <c r="E10" s="10"/>
      <c r="F10" s="10"/>
      <c r="G10" s="10"/>
      <c r="H10" s="10"/>
      <c r="I10" s="10"/>
      <c r="J10" s="10"/>
      <c r="K10" s="10"/>
      <c r="L10" s="10"/>
      <c r="M10" s="2"/>
      <c r="N10" s="2"/>
      <c r="O10" s="25"/>
      <c r="P10" s="20">
        <f t="shared" si="0"/>
        <v>0</v>
      </c>
    </row>
    <row r="11" spans="1:17" s="8" customFormat="1" ht="19.5" customHeight="1" x14ac:dyDescent="0.25">
      <c r="A11" s="1" t="str">
        <f>IF(M11="","",MAX(A$3:A10)+1)</f>
        <v/>
      </c>
      <c r="B11" s="1" t="s">
        <v>44</v>
      </c>
      <c r="C11" s="3" t="s">
        <v>45</v>
      </c>
      <c r="D11" s="4"/>
      <c r="E11" s="36"/>
      <c r="F11" s="36"/>
      <c r="G11" s="36"/>
      <c r="H11" s="36"/>
      <c r="I11" s="36"/>
      <c r="J11" s="36"/>
      <c r="K11" s="36"/>
      <c r="L11" s="37"/>
      <c r="M11" s="1"/>
      <c r="N11" s="1"/>
      <c r="O11" s="20"/>
      <c r="P11" s="20">
        <f t="shared" si="0"/>
        <v>0</v>
      </c>
    </row>
    <row r="12" spans="1:17" s="8" customFormat="1" ht="19.899999999999999" customHeight="1" x14ac:dyDescent="0.25">
      <c r="A12" s="1" t="str">
        <f>IF(M12="","",MAX(A$3:A11)+1)</f>
        <v/>
      </c>
      <c r="B12" s="1"/>
      <c r="C12" s="4" t="s">
        <v>46</v>
      </c>
      <c r="D12" s="4"/>
      <c r="E12" s="36"/>
      <c r="F12" s="36"/>
      <c r="G12" s="36"/>
      <c r="H12" s="36"/>
      <c r="I12" s="36"/>
      <c r="J12" s="36"/>
      <c r="K12" s="36"/>
      <c r="L12" s="37"/>
      <c r="M12" s="1"/>
      <c r="N12" s="1"/>
      <c r="O12" s="20"/>
      <c r="P12" s="20"/>
    </row>
    <row r="13" spans="1:17" s="8" customFormat="1" ht="19.5" customHeight="1" x14ac:dyDescent="0.25">
      <c r="A13" s="1">
        <f>IF(M13="","",MAX(A$3:A12)+1)</f>
        <v>2</v>
      </c>
      <c r="B13" s="1"/>
      <c r="C13" s="49" t="s">
        <v>47</v>
      </c>
      <c r="D13" s="4"/>
      <c r="E13" s="36"/>
      <c r="F13" s="36"/>
      <c r="G13" s="36"/>
      <c r="H13" s="36"/>
      <c r="I13" s="36"/>
      <c r="J13" s="36"/>
      <c r="K13" s="36"/>
      <c r="L13" s="37"/>
      <c r="M13" s="1" t="s">
        <v>43</v>
      </c>
      <c r="N13" s="1">
        <v>1</v>
      </c>
      <c r="O13" s="20"/>
      <c r="P13" s="20">
        <f>+O13*N13</f>
        <v>0</v>
      </c>
    </row>
    <row r="14" spans="1:17" s="8" customFormat="1" ht="19.5" customHeight="1" x14ac:dyDescent="0.25">
      <c r="A14" s="1">
        <f>IF(M14="","",MAX(A$3:A13)+1)</f>
        <v>3</v>
      </c>
      <c r="B14" s="1"/>
      <c r="C14" s="49" t="s">
        <v>48</v>
      </c>
      <c r="D14" s="4"/>
      <c r="E14" s="36"/>
      <c r="F14" s="36"/>
      <c r="G14" s="36"/>
      <c r="H14" s="36"/>
      <c r="I14" s="36"/>
      <c r="J14" s="36"/>
      <c r="K14" s="36"/>
      <c r="L14" s="37"/>
      <c r="M14" s="1" t="s">
        <v>49</v>
      </c>
      <c r="N14" s="1">
        <v>14</v>
      </c>
      <c r="O14" s="20"/>
      <c r="P14" s="20">
        <f t="shared" ref="P14:P15" si="1">+O14*N14</f>
        <v>0</v>
      </c>
    </row>
    <row r="15" spans="1:17" s="8" customFormat="1" ht="19.5" customHeight="1" x14ac:dyDescent="0.25">
      <c r="A15" s="1">
        <f>IF(M15="","",MAX(A$3:A14)+1)</f>
        <v>4</v>
      </c>
      <c r="B15" s="1"/>
      <c r="C15" s="49" t="s">
        <v>50</v>
      </c>
      <c r="D15" s="4"/>
      <c r="E15" s="36"/>
      <c r="F15" s="36"/>
      <c r="G15" s="36"/>
      <c r="H15" s="36"/>
      <c r="I15" s="36"/>
      <c r="J15" s="36"/>
      <c r="K15" s="36"/>
      <c r="L15" s="37"/>
      <c r="M15" s="1" t="s">
        <v>43</v>
      </c>
      <c r="N15" s="1">
        <v>1</v>
      </c>
      <c r="O15" s="20"/>
      <c r="P15" s="20">
        <f t="shared" si="1"/>
        <v>0</v>
      </c>
    </row>
    <row r="16" spans="1:17" s="8" customFormat="1" ht="12.6" customHeight="1" x14ac:dyDescent="0.25">
      <c r="A16" s="1" t="str">
        <f>IF(M16="","",MAX(A$3:A15)+1)</f>
        <v/>
      </c>
      <c r="B16" s="1"/>
      <c r="C16" s="29"/>
      <c r="D16" s="10"/>
      <c r="E16" s="10"/>
      <c r="F16" s="10"/>
      <c r="G16" s="10"/>
      <c r="H16" s="10"/>
      <c r="I16" s="10"/>
      <c r="J16" s="10"/>
      <c r="K16" s="10"/>
      <c r="L16" s="10"/>
      <c r="M16" s="2"/>
      <c r="N16" s="2"/>
      <c r="O16" s="25"/>
      <c r="P16" s="20">
        <f t="shared" si="0"/>
        <v>0</v>
      </c>
    </row>
    <row r="17" spans="1:16" s="8" customFormat="1" ht="19.5" customHeight="1" x14ac:dyDescent="0.25">
      <c r="A17" s="1" t="str">
        <f>IF(M17="","",MAX(A$3:A16)+1)</f>
        <v/>
      </c>
      <c r="B17" s="1" t="s">
        <v>51</v>
      </c>
      <c r="C17" s="3" t="s">
        <v>52</v>
      </c>
      <c r="D17" s="4"/>
      <c r="E17" s="36"/>
      <c r="F17" s="36"/>
      <c r="G17" s="36"/>
      <c r="H17" s="36"/>
      <c r="I17" s="36"/>
      <c r="J17" s="36"/>
      <c r="K17" s="36"/>
      <c r="L17" s="37"/>
      <c r="M17" s="1"/>
      <c r="N17" s="1"/>
      <c r="O17" s="20"/>
      <c r="P17" s="20">
        <f t="shared" si="0"/>
        <v>0</v>
      </c>
    </row>
    <row r="18" spans="1:16" s="8" customFormat="1" ht="19.5" customHeight="1" x14ac:dyDescent="0.25">
      <c r="A18" s="1" t="str">
        <f>IF(M18="","",MAX(A$3:A17)+1)</f>
        <v/>
      </c>
      <c r="B18" s="1"/>
      <c r="C18" s="4" t="s">
        <v>53</v>
      </c>
      <c r="D18" s="4"/>
      <c r="E18" s="36"/>
      <c r="F18" s="36"/>
      <c r="G18" s="36"/>
      <c r="H18" s="36"/>
      <c r="I18" s="36"/>
      <c r="J18" s="36"/>
      <c r="K18" s="36"/>
      <c r="L18" s="37"/>
      <c r="M18" s="1"/>
      <c r="N18" s="1"/>
      <c r="O18" s="20"/>
      <c r="P18" s="20"/>
    </row>
    <row r="19" spans="1:16" s="8" customFormat="1" ht="19.5" customHeight="1" x14ac:dyDescent="0.25">
      <c r="A19" s="1">
        <f>IF(M19="","",MAX(A$3:A18)+1)</f>
        <v>5</v>
      </c>
      <c r="B19" s="1"/>
      <c r="C19" s="49" t="s">
        <v>54</v>
      </c>
      <c r="D19" s="4"/>
      <c r="E19" s="36"/>
      <c r="F19" s="36"/>
      <c r="G19" s="36"/>
      <c r="H19" s="36"/>
      <c r="I19" s="36"/>
      <c r="J19" s="36"/>
      <c r="K19" s="36"/>
      <c r="L19" s="37"/>
      <c r="M19" s="1" t="s">
        <v>43</v>
      </c>
      <c r="N19" s="1">
        <v>1</v>
      </c>
      <c r="O19" s="20"/>
      <c r="P19" s="20">
        <f>+O19*N19</f>
        <v>0</v>
      </c>
    </row>
    <row r="20" spans="1:16" s="8" customFormat="1" ht="19.5" customHeight="1" x14ac:dyDescent="0.25">
      <c r="A20" s="1">
        <f>IF(M20="","",MAX(A$3:A19)+1)</f>
        <v>6</v>
      </c>
      <c r="B20" s="1"/>
      <c r="C20" s="49" t="s">
        <v>55</v>
      </c>
      <c r="D20" s="4"/>
      <c r="E20" s="36"/>
      <c r="F20" s="36"/>
      <c r="G20" s="36"/>
      <c r="H20" s="36"/>
      <c r="I20" s="36"/>
      <c r="J20" s="36"/>
      <c r="K20" s="36"/>
      <c r="L20" s="37"/>
      <c r="M20" s="1" t="s">
        <v>43</v>
      </c>
      <c r="N20" s="1">
        <v>1</v>
      </c>
      <c r="O20" s="20"/>
      <c r="P20" s="20">
        <f>+O20*N20</f>
        <v>0</v>
      </c>
    </row>
    <row r="21" spans="1:16" s="8" customFormat="1" ht="19.5" customHeight="1" x14ac:dyDescent="0.25">
      <c r="A21" s="1">
        <f>IF(M21="","",MAX(A$3:A20)+1)</f>
        <v>7</v>
      </c>
      <c r="B21" s="1"/>
      <c r="C21" s="49" t="s">
        <v>56</v>
      </c>
      <c r="D21" s="4"/>
      <c r="E21" s="36"/>
      <c r="F21" s="36"/>
      <c r="G21" s="36"/>
      <c r="H21" s="36"/>
      <c r="I21" s="36"/>
      <c r="J21" s="36"/>
      <c r="K21" s="36"/>
      <c r="L21" s="37"/>
      <c r="M21" s="1" t="s">
        <v>49</v>
      </c>
      <c r="N21" s="1">
        <v>14</v>
      </c>
      <c r="O21" s="20"/>
      <c r="P21" s="20">
        <f t="shared" ref="P21:P22" si="2">+O21*N21</f>
        <v>0</v>
      </c>
    </row>
    <row r="22" spans="1:16" s="8" customFormat="1" ht="19.5" customHeight="1" x14ac:dyDescent="0.25">
      <c r="A22" s="1">
        <f>IF(M22="","",MAX(A$3:A21)+1)</f>
        <v>8</v>
      </c>
      <c r="B22" s="1"/>
      <c r="C22" s="49" t="s">
        <v>57</v>
      </c>
      <c r="D22" s="4"/>
      <c r="E22" s="36"/>
      <c r="F22" s="36"/>
      <c r="G22" s="36"/>
      <c r="H22" s="36"/>
      <c r="I22" s="36"/>
      <c r="J22" s="36"/>
      <c r="K22" s="36"/>
      <c r="L22" s="37"/>
      <c r="M22" s="1" t="s">
        <v>49</v>
      </c>
      <c r="N22" s="1">
        <v>14</v>
      </c>
      <c r="O22" s="20"/>
      <c r="P22" s="20">
        <f t="shared" si="2"/>
        <v>0</v>
      </c>
    </row>
    <row r="23" spans="1:16" s="8" customFormat="1" ht="19.5" customHeight="1" x14ac:dyDescent="0.25">
      <c r="A23" s="1">
        <f>IF(M23="","",MAX(A$3:A22)+1)</f>
        <v>9</v>
      </c>
      <c r="B23" s="1"/>
      <c r="C23" s="49" t="s">
        <v>58</v>
      </c>
      <c r="D23" s="4"/>
      <c r="E23" s="36"/>
      <c r="F23" s="36"/>
      <c r="G23" s="36"/>
      <c r="H23" s="36"/>
      <c r="I23" s="36"/>
      <c r="J23" s="36"/>
      <c r="K23" s="36"/>
      <c r="L23" s="37"/>
      <c r="M23" s="1" t="s">
        <v>43</v>
      </c>
      <c r="N23" s="1">
        <v>1</v>
      </c>
      <c r="O23" s="20"/>
      <c r="P23" s="20">
        <f>+O23*N23</f>
        <v>0</v>
      </c>
    </row>
    <row r="24" spans="1:16" s="8" customFormat="1" ht="19.5" customHeight="1" x14ac:dyDescent="0.25">
      <c r="A24" s="1" t="str">
        <f>IF(M24="","",MAX(A$3:A23)+1)</f>
        <v/>
      </c>
      <c r="B24" s="1"/>
      <c r="C24" s="3"/>
      <c r="D24" s="4"/>
      <c r="E24" s="36"/>
      <c r="F24" s="36"/>
      <c r="G24" s="36"/>
      <c r="H24" s="36"/>
      <c r="I24" s="36"/>
      <c r="J24" s="36"/>
      <c r="K24" s="36"/>
      <c r="L24" s="37"/>
      <c r="M24" s="1"/>
      <c r="N24" s="1"/>
      <c r="O24" s="20"/>
      <c r="P24" s="20">
        <f t="shared" ref="P24:P42" si="3">+O24*N24</f>
        <v>0</v>
      </c>
    </row>
    <row r="25" spans="1:16" s="8" customFormat="1" ht="19.5" customHeight="1" x14ac:dyDescent="0.25">
      <c r="A25" s="1" t="str">
        <f>IF(M25="","",MAX(A$3:A24)+1)</f>
        <v/>
      </c>
      <c r="B25" s="1" t="s">
        <v>59</v>
      </c>
      <c r="C25" s="3" t="s">
        <v>60</v>
      </c>
      <c r="D25" s="4"/>
      <c r="E25" s="36"/>
      <c r="F25" s="36"/>
      <c r="G25" s="36"/>
      <c r="H25" s="36"/>
      <c r="I25" s="36"/>
      <c r="J25" s="36"/>
      <c r="K25" s="36"/>
      <c r="L25" s="37"/>
      <c r="M25" s="1"/>
      <c r="N25" s="1"/>
      <c r="O25" s="20"/>
      <c r="P25" s="20">
        <f t="shared" si="3"/>
        <v>0</v>
      </c>
    </row>
    <row r="26" spans="1:16" s="8" customFormat="1" ht="15.75" customHeight="1" x14ac:dyDescent="0.25">
      <c r="A26" s="1" t="str">
        <f>IF(M26="","",MAX(A$3:A25)+1)</f>
        <v/>
      </c>
      <c r="B26" s="1"/>
      <c r="C26" s="4" t="s">
        <v>61</v>
      </c>
      <c r="D26" s="4"/>
      <c r="E26" s="36"/>
      <c r="F26" s="36"/>
      <c r="G26" s="36"/>
      <c r="H26" s="36"/>
      <c r="I26" s="36"/>
      <c r="J26" s="36"/>
      <c r="K26" s="36"/>
      <c r="L26" s="37"/>
      <c r="M26" s="1"/>
      <c r="N26" s="1"/>
      <c r="O26" s="20"/>
      <c r="P26" s="20"/>
    </row>
    <row r="27" spans="1:16" s="8" customFormat="1" ht="19.5" customHeight="1" x14ac:dyDescent="0.25">
      <c r="A27" s="1">
        <f>IF(M27="","",MAX(A$3:A26)+1)</f>
        <v>10</v>
      </c>
      <c r="B27" s="1"/>
      <c r="C27" s="49" t="s">
        <v>62</v>
      </c>
      <c r="D27" s="4"/>
      <c r="E27" s="36"/>
      <c r="F27" s="36"/>
      <c r="G27" s="36"/>
      <c r="H27" s="36"/>
      <c r="I27" s="36"/>
      <c r="J27" s="36"/>
      <c r="K27" s="36"/>
      <c r="L27" s="37"/>
      <c r="M27" s="1" t="s">
        <v>43</v>
      </c>
      <c r="N27" s="1">
        <v>1</v>
      </c>
      <c r="O27" s="20"/>
      <c r="P27" s="20">
        <f t="shared" si="3"/>
        <v>0</v>
      </c>
    </row>
    <row r="28" spans="1:16" s="8" customFormat="1" ht="19.5" customHeight="1" x14ac:dyDescent="0.25">
      <c r="A28" s="1">
        <f>IF(M28="","",MAX(A$3:A27)+1)</f>
        <v>11</v>
      </c>
      <c r="B28" s="1"/>
      <c r="C28" s="49" t="s">
        <v>63</v>
      </c>
      <c r="D28" s="4"/>
      <c r="E28" s="36"/>
      <c r="F28" s="36"/>
      <c r="G28" s="36"/>
      <c r="H28" s="36"/>
      <c r="I28" s="36"/>
      <c r="J28" s="36"/>
      <c r="K28" s="36"/>
      <c r="L28" s="37"/>
      <c r="M28" s="1" t="s">
        <v>43</v>
      </c>
      <c r="N28" s="1">
        <v>1</v>
      </c>
      <c r="O28" s="20"/>
      <c r="P28" s="20">
        <f t="shared" si="3"/>
        <v>0</v>
      </c>
    </row>
    <row r="29" spans="1:16" s="8" customFormat="1" ht="19.5" customHeight="1" x14ac:dyDescent="0.25">
      <c r="A29" s="1">
        <f>IF(M29="","",MAX(A$3:A28)+1)</f>
        <v>12</v>
      </c>
      <c r="B29" s="1"/>
      <c r="C29" s="49" t="s">
        <v>64</v>
      </c>
      <c r="D29" s="4"/>
      <c r="E29" s="36"/>
      <c r="F29" s="36"/>
      <c r="G29" s="36"/>
      <c r="H29" s="36"/>
      <c r="I29" s="36"/>
      <c r="J29" s="36"/>
      <c r="K29" s="36"/>
      <c r="L29" s="37"/>
      <c r="M29" s="1" t="s">
        <v>65</v>
      </c>
      <c r="N29" s="1">
        <v>3</v>
      </c>
      <c r="O29" s="20"/>
      <c r="P29" s="20">
        <f t="shared" si="3"/>
        <v>0</v>
      </c>
    </row>
    <row r="30" spans="1:16" s="8" customFormat="1" ht="19.5" customHeight="1" x14ac:dyDescent="0.25">
      <c r="A30" s="1">
        <f>IF(M30="","",MAX(A$3:A29)+1)</f>
        <v>13</v>
      </c>
      <c r="B30" s="1"/>
      <c r="C30" s="49" t="s">
        <v>66</v>
      </c>
      <c r="D30" s="4"/>
      <c r="E30" s="36"/>
      <c r="F30" s="36"/>
      <c r="G30" s="36"/>
      <c r="H30" s="36"/>
      <c r="I30" s="36"/>
      <c r="J30" s="36"/>
      <c r="K30" s="36"/>
      <c r="L30" s="37"/>
      <c r="M30" s="1" t="s">
        <v>43</v>
      </c>
      <c r="N30" s="1">
        <v>1</v>
      </c>
      <c r="O30" s="20"/>
      <c r="P30" s="20">
        <f t="shared" si="3"/>
        <v>0</v>
      </c>
    </row>
    <row r="31" spans="1:16" s="8" customFormat="1" ht="19.5" customHeight="1" x14ac:dyDescent="0.25">
      <c r="A31" s="1">
        <f>IF(M31="","",MAX(A$3:A30)+1)</f>
        <v>14</v>
      </c>
      <c r="B31" s="1"/>
      <c r="C31" s="49" t="s">
        <v>67</v>
      </c>
      <c r="D31" s="4"/>
      <c r="E31" s="36"/>
      <c r="F31" s="36"/>
      <c r="G31" s="36"/>
      <c r="H31" s="36"/>
      <c r="I31" s="36"/>
      <c r="J31" s="36"/>
      <c r="K31" s="36"/>
      <c r="L31" s="37"/>
      <c r="M31" s="1" t="s">
        <v>43</v>
      </c>
      <c r="N31" s="1">
        <v>1</v>
      </c>
      <c r="O31" s="20"/>
      <c r="P31" s="20">
        <f t="shared" si="3"/>
        <v>0</v>
      </c>
    </row>
    <row r="32" spans="1:16" s="8" customFormat="1" ht="19.5" customHeight="1" x14ac:dyDescent="0.25">
      <c r="A32" s="1">
        <f>IF(M32="","",MAX(A$3:A31)+1)</f>
        <v>15</v>
      </c>
      <c r="B32" s="1"/>
      <c r="C32" s="49" t="s">
        <v>68</v>
      </c>
      <c r="D32" s="4"/>
      <c r="E32" s="36"/>
      <c r="F32" s="36"/>
      <c r="G32" s="36"/>
      <c r="H32" s="36"/>
      <c r="I32" s="36"/>
      <c r="J32" s="36"/>
      <c r="K32" s="36"/>
      <c r="L32" s="37"/>
      <c r="M32" s="1" t="s">
        <v>49</v>
      </c>
      <c r="N32" s="1">
        <v>14</v>
      </c>
      <c r="O32" s="20"/>
      <c r="P32" s="20">
        <f t="shared" si="3"/>
        <v>0</v>
      </c>
    </row>
    <row r="33" spans="1:16" s="8" customFormat="1" ht="19.5" customHeight="1" x14ac:dyDescent="0.25">
      <c r="A33" s="1">
        <f>IF(M33="","",MAX(A$3:A32)+1)</f>
        <v>16</v>
      </c>
      <c r="B33" s="1"/>
      <c r="C33" s="49" t="s">
        <v>69</v>
      </c>
      <c r="D33" s="4"/>
      <c r="E33" s="36"/>
      <c r="F33" s="36"/>
      <c r="G33" s="36"/>
      <c r="H33" s="36"/>
      <c r="I33" s="36"/>
      <c r="J33" s="36"/>
      <c r="K33" s="36"/>
      <c r="L33" s="37"/>
      <c r="M33" s="1" t="s">
        <v>43</v>
      </c>
      <c r="N33" s="1">
        <v>1</v>
      </c>
      <c r="O33" s="20"/>
      <c r="P33" s="20">
        <f t="shared" si="3"/>
        <v>0</v>
      </c>
    </row>
    <row r="34" spans="1:16" s="8" customFormat="1" ht="19.5" customHeight="1" x14ac:dyDescent="0.25">
      <c r="A34" s="1" t="str">
        <f>IF(M34="","",MAX(A$3:A33)+1)</f>
        <v/>
      </c>
      <c r="B34" s="1"/>
      <c r="C34" s="54"/>
      <c r="D34" s="4"/>
      <c r="E34" s="36"/>
      <c r="F34" s="36"/>
      <c r="G34" s="36"/>
      <c r="H34" s="36"/>
      <c r="I34" s="36"/>
      <c r="J34" s="36"/>
      <c r="K34" s="36"/>
      <c r="L34" s="37"/>
      <c r="M34" s="1"/>
      <c r="N34" s="1"/>
      <c r="O34" s="20"/>
      <c r="P34" s="20"/>
    </row>
    <row r="35" spans="1:16" s="8" customFormat="1" ht="19.5" customHeight="1" x14ac:dyDescent="0.25">
      <c r="A35" s="1" t="str">
        <f>IF(M35="","",MAX(A$3:A34)+1)</f>
        <v/>
      </c>
      <c r="B35" s="1" t="s">
        <v>70</v>
      </c>
      <c r="C35" s="3" t="s">
        <v>71</v>
      </c>
      <c r="D35" s="4"/>
      <c r="E35" s="36"/>
      <c r="F35" s="36"/>
      <c r="G35" s="36"/>
      <c r="H35" s="36"/>
      <c r="I35" s="36"/>
      <c r="J35" s="36"/>
      <c r="K35" s="36"/>
      <c r="L35" s="37"/>
      <c r="M35" s="1"/>
      <c r="N35" s="1"/>
      <c r="O35" s="20"/>
      <c r="P35" s="20">
        <f t="shared" ref="P35" si="4">+O35*N35</f>
        <v>0</v>
      </c>
    </row>
    <row r="36" spans="1:16" s="8" customFormat="1" ht="15.75" customHeight="1" x14ac:dyDescent="0.25">
      <c r="A36" s="1" t="str">
        <f>IF(M36="","",MAX(A$3:A35)+1)</f>
        <v/>
      </c>
      <c r="B36" s="1"/>
      <c r="C36" s="4" t="s">
        <v>72</v>
      </c>
      <c r="D36" s="4"/>
      <c r="E36" s="36"/>
      <c r="F36" s="36"/>
      <c r="G36" s="36"/>
      <c r="H36" s="36"/>
      <c r="I36" s="36"/>
      <c r="J36" s="36"/>
      <c r="K36" s="36"/>
      <c r="L36" s="37"/>
      <c r="M36" s="1"/>
      <c r="N36" s="1"/>
      <c r="O36" s="20"/>
      <c r="P36" s="20"/>
    </row>
    <row r="37" spans="1:16" s="8" customFormat="1" ht="19.5" customHeight="1" x14ac:dyDescent="0.25">
      <c r="A37" s="1">
        <f>IF(M37="","",MAX(A$3:A36)+1)</f>
        <v>17</v>
      </c>
      <c r="B37" s="1"/>
      <c r="C37" s="49" t="s">
        <v>73</v>
      </c>
      <c r="D37" s="4"/>
      <c r="E37" s="36"/>
      <c r="F37" s="36"/>
      <c r="G37" s="36"/>
      <c r="H37" s="36"/>
      <c r="I37" s="36"/>
      <c r="J37" s="36"/>
      <c r="K37" s="36"/>
      <c r="L37" s="37"/>
      <c r="M37" s="1" t="s">
        <v>43</v>
      </c>
      <c r="N37" s="1">
        <v>1</v>
      </c>
      <c r="O37" s="20"/>
      <c r="P37" s="20">
        <f t="shared" ref="P37:P40" si="5">+O37*N37</f>
        <v>0</v>
      </c>
    </row>
    <row r="38" spans="1:16" s="8" customFormat="1" ht="19.5" customHeight="1" x14ac:dyDescent="0.25">
      <c r="A38" s="1">
        <f>IF(M38="","",MAX(A$3:A37)+1)</f>
        <v>18</v>
      </c>
      <c r="B38" s="1"/>
      <c r="C38" s="49" t="s">
        <v>74</v>
      </c>
      <c r="D38" s="4"/>
      <c r="E38" s="36"/>
      <c r="F38" s="36"/>
      <c r="G38" s="36"/>
      <c r="H38" s="36"/>
      <c r="I38" s="36"/>
      <c r="J38" s="36"/>
      <c r="K38" s="36"/>
      <c r="L38" s="37"/>
      <c r="M38" s="1" t="s">
        <v>65</v>
      </c>
      <c r="N38" s="1">
        <v>3</v>
      </c>
      <c r="O38" s="20"/>
      <c r="P38" s="20">
        <f t="shared" si="5"/>
        <v>0</v>
      </c>
    </row>
    <row r="39" spans="1:16" s="8" customFormat="1" ht="19.5" customHeight="1" x14ac:dyDescent="0.25">
      <c r="A39" s="1">
        <f>IF(M39="","",MAX(A$3:A38)+1)</f>
        <v>19</v>
      </c>
      <c r="B39" s="1"/>
      <c r="C39" s="49" t="s">
        <v>68</v>
      </c>
      <c r="D39" s="4"/>
      <c r="E39" s="36"/>
      <c r="F39" s="36"/>
      <c r="G39" s="36"/>
      <c r="H39" s="36"/>
      <c r="I39" s="36"/>
      <c r="J39" s="36"/>
      <c r="K39" s="36"/>
      <c r="L39" s="37"/>
      <c r="M39" s="1" t="s">
        <v>49</v>
      </c>
      <c r="N39" s="1">
        <v>14</v>
      </c>
      <c r="O39" s="20"/>
      <c r="P39" s="20">
        <f t="shared" si="5"/>
        <v>0</v>
      </c>
    </row>
    <row r="40" spans="1:16" s="8" customFormat="1" ht="19.5" customHeight="1" x14ac:dyDescent="0.25">
      <c r="A40" s="1">
        <f>IF(M40="","",MAX(A$3:A39)+1)</f>
        <v>20</v>
      </c>
      <c r="B40" s="1"/>
      <c r="C40" s="49" t="s">
        <v>69</v>
      </c>
      <c r="D40" s="4"/>
      <c r="E40" s="36"/>
      <c r="F40" s="36"/>
      <c r="G40" s="36"/>
      <c r="H40" s="36"/>
      <c r="I40" s="36"/>
      <c r="J40" s="36"/>
      <c r="K40" s="36"/>
      <c r="L40" s="37"/>
      <c r="M40" s="1" t="s">
        <v>43</v>
      </c>
      <c r="N40" s="1">
        <v>1</v>
      </c>
      <c r="O40" s="20"/>
      <c r="P40" s="20">
        <f t="shared" si="5"/>
        <v>0</v>
      </c>
    </row>
    <row r="41" spans="1:16" s="8" customFormat="1" ht="12.6" customHeight="1" x14ac:dyDescent="0.25">
      <c r="A41" s="1" t="str">
        <f>IF(M41="","",MAX(A$3:A40)+1)</f>
        <v/>
      </c>
      <c r="B41" s="1"/>
      <c r="C41" s="29"/>
      <c r="D41" s="10"/>
      <c r="E41" s="10"/>
      <c r="F41" s="10"/>
      <c r="G41" s="10"/>
      <c r="H41" s="10"/>
      <c r="I41" s="10"/>
      <c r="J41" s="10"/>
      <c r="K41" s="10"/>
      <c r="L41" s="10"/>
      <c r="M41" s="2"/>
      <c r="N41" s="2"/>
      <c r="O41" s="25"/>
      <c r="P41" s="20">
        <f t="shared" si="3"/>
        <v>0</v>
      </c>
    </row>
    <row r="42" spans="1:16" s="8" customFormat="1" ht="19.5" customHeight="1" x14ac:dyDescent="0.25">
      <c r="A42" s="1" t="str">
        <f>IF(M42="","",MAX(A$3:A41)+1)</f>
        <v/>
      </c>
      <c r="B42" s="1" t="s">
        <v>75</v>
      </c>
      <c r="C42" s="3" t="s">
        <v>76</v>
      </c>
      <c r="D42" s="4"/>
      <c r="E42" s="36"/>
      <c r="F42" s="36"/>
      <c r="G42" s="36"/>
      <c r="H42" s="36"/>
      <c r="I42" s="36"/>
      <c r="J42" s="36"/>
      <c r="K42" s="36"/>
      <c r="L42" s="37"/>
      <c r="M42" s="1"/>
      <c r="N42" s="1"/>
      <c r="O42" s="20"/>
      <c r="P42" s="20">
        <f t="shared" si="3"/>
        <v>0</v>
      </c>
    </row>
    <row r="43" spans="1:16" s="8" customFormat="1" ht="19.5" customHeight="1" collapsed="1" x14ac:dyDescent="0.25">
      <c r="A43" s="1" t="str">
        <f>IF(M43="","",MAX(A$3:A42)+1)</f>
        <v/>
      </c>
      <c r="B43" s="1"/>
      <c r="C43" s="4" t="s">
        <v>77</v>
      </c>
      <c r="D43" s="4"/>
      <c r="E43" s="36"/>
      <c r="F43" s="36"/>
      <c r="G43" s="36"/>
      <c r="H43" s="36"/>
      <c r="I43" s="36"/>
      <c r="J43" s="36"/>
      <c r="K43" s="36"/>
      <c r="L43" s="37"/>
      <c r="M43" s="1"/>
      <c r="N43" s="1"/>
      <c r="O43" s="20"/>
      <c r="P43" s="20"/>
    </row>
    <row r="44" spans="1:16" s="8" customFormat="1" ht="16.149999999999999" hidden="1" customHeight="1" outlineLevel="1" x14ac:dyDescent="0.25">
      <c r="A44" s="1" t="str">
        <f>IF(M44="","",MAX(A$3:A43)+1)</f>
        <v/>
      </c>
      <c r="B44" s="1"/>
      <c r="C44" s="40" t="s">
        <v>521</v>
      </c>
      <c r="D44" s="35"/>
      <c r="E44" s="39"/>
      <c r="F44" s="51"/>
      <c r="G44" s="38"/>
      <c r="H44" s="34"/>
      <c r="I44" s="38" t="s">
        <v>522</v>
      </c>
      <c r="J44" s="34">
        <v>60</v>
      </c>
      <c r="K44" s="39"/>
      <c r="L44" s="50"/>
      <c r="M44" s="1"/>
      <c r="N44" s="1"/>
      <c r="O44" s="20"/>
      <c r="P44" s="20"/>
    </row>
    <row r="45" spans="1:16" s="8" customFormat="1" ht="16.149999999999999" hidden="1" customHeight="1" outlineLevel="1" x14ac:dyDescent="0.25">
      <c r="A45" s="1" t="str">
        <f>IF(M45="","",MAX(A$3:A44)+1)</f>
        <v/>
      </c>
      <c r="B45" s="1"/>
      <c r="C45" s="140" t="s">
        <v>523</v>
      </c>
      <c r="D45" s="35"/>
      <c r="E45" s="39"/>
      <c r="F45" s="34"/>
      <c r="G45" s="39"/>
      <c r="H45" s="34"/>
      <c r="I45" s="38" t="s">
        <v>522</v>
      </c>
      <c r="J45" s="41">
        <v>35</v>
      </c>
      <c r="K45" s="39"/>
      <c r="L45" s="50"/>
      <c r="M45" s="1"/>
      <c r="N45" s="1"/>
      <c r="O45" s="20"/>
      <c r="P45" s="20"/>
    </row>
    <row r="46" spans="1:16" s="8" customFormat="1" ht="16.149999999999999" hidden="1" customHeight="1" outlineLevel="1" x14ac:dyDescent="0.25">
      <c r="A46" s="1" t="str">
        <f>IF(M46="","",MAX(A$3:A45)+1)</f>
        <v/>
      </c>
      <c r="B46" s="1"/>
      <c r="C46" s="40"/>
      <c r="D46" s="35"/>
      <c r="E46" s="39"/>
      <c r="F46" s="34"/>
      <c r="G46" s="39"/>
      <c r="H46" s="34"/>
      <c r="I46" s="38"/>
      <c r="J46" s="34">
        <f>+J45+J44</f>
        <v>95</v>
      </c>
      <c r="K46" s="39"/>
      <c r="L46" s="50"/>
      <c r="M46" s="1"/>
      <c r="N46" s="1"/>
      <c r="O46" s="20"/>
      <c r="P46" s="20"/>
    </row>
    <row r="47" spans="1:16" s="8" customFormat="1" ht="19.5" customHeight="1" x14ac:dyDescent="0.25">
      <c r="A47" s="1">
        <f>IF(M47="","",MAX(A$3:A46)+1)</f>
        <v>21</v>
      </c>
      <c r="B47" s="1"/>
      <c r="C47" s="49" t="s">
        <v>78</v>
      </c>
      <c r="D47" s="4"/>
      <c r="E47" s="36"/>
      <c r="F47" s="36"/>
      <c r="G47" s="36"/>
      <c r="H47" s="36"/>
      <c r="I47" s="36"/>
      <c r="J47" s="36"/>
      <c r="K47" s="36"/>
      <c r="L47" s="37"/>
      <c r="M47" s="1" t="s">
        <v>79</v>
      </c>
      <c r="N47" s="24">
        <v>95</v>
      </c>
      <c r="O47" s="20"/>
      <c r="P47" s="20">
        <f>+O47*N47</f>
        <v>0</v>
      </c>
    </row>
    <row r="48" spans="1:16" s="8" customFormat="1" ht="19.5" customHeight="1" x14ac:dyDescent="0.25">
      <c r="A48" s="1">
        <f>IF(M48="","",MAX(A$3:A47)+1)</f>
        <v>22</v>
      </c>
      <c r="B48" s="1"/>
      <c r="C48" s="49" t="s">
        <v>80</v>
      </c>
      <c r="D48" s="4"/>
      <c r="E48" s="36"/>
      <c r="F48" s="36"/>
      <c r="G48" s="36"/>
      <c r="H48" s="36"/>
      <c r="I48" s="36"/>
      <c r="J48" s="36"/>
      <c r="K48" s="36"/>
      <c r="L48" s="37"/>
      <c r="M48" s="1" t="s">
        <v>79</v>
      </c>
      <c r="N48" s="24">
        <v>95</v>
      </c>
      <c r="O48" s="20"/>
      <c r="P48" s="20">
        <f>+O48*N48</f>
        <v>0</v>
      </c>
    </row>
    <row r="49" spans="1:18" s="8" customFormat="1" ht="6" customHeight="1" x14ac:dyDescent="0.25">
      <c r="A49" s="1"/>
      <c r="B49" s="1"/>
      <c r="C49" s="49"/>
      <c r="D49" s="4"/>
      <c r="E49" s="36"/>
      <c r="F49" s="36"/>
      <c r="G49" s="36"/>
      <c r="H49" s="36"/>
      <c r="I49" s="36"/>
      <c r="J49" s="36"/>
      <c r="K49" s="36"/>
      <c r="L49" s="37"/>
      <c r="M49" s="1"/>
      <c r="N49" s="24"/>
      <c r="O49" s="20"/>
      <c r="P49" s="20"/>
    </row>
    <row r="50" spans="1:18" s="8" customFormat="1" ht="19.5" customHeight="1" x14ac:dyDescent="0.25">
      <c r="A50" s="1">
        <f>IF(M50="","",MAX(A$3:A48)+1)</f>
        <v>23</v>
      </c>
      <c r="B50" s="1"/>
      <c r="C50" s="49" t="s">
        <v>81</v>
      </c>
      <c r="D50" s="4"/>
      <c r="E50" s="36"/>
      <c r="F50" s="36"/>
      <c r="G50" s="36"/>
      <c r="H50" s="36"/>
      <c r="I50" s="36"/>
      <c r="J50" s="36"/>
      <c r="K50" s="36"/>
      <c r="L50" s="37"/>
      <c r="M50" s="1" t="s">
        <v>43</v>
      </c>
      <c r="N50" s="33">
        <v>1</v>
      </c>
      <c r="O50" s="20"/>
      <c r="P50" s="20">
        <f>+O50*N50</f>
        <v>0</v>
      </c>
    </row>
    <row r="51" spans="1:18" s="8" customFormat="1" ht="19.5" customHeight="1" x14ac:dyDescent="0.25">
      <c r="A51" s="1" t="str">
        <f>IF(M51="","",MAX(A$3:A48)+1)</f>
        <v/>
      </c>
      <c r="B51" s="1"/>
      <c r="C51" s="3"/>
      <c r="D51" s="4"/>
      <c r="E51" s="36"/>
      <c r="F51" s="36"/>
      <c r="G51" s="36"/>
      <c r="H51" s="36"/>
      <c r="I51" s="36"/>
      <c r="J51" s="36"/>
      <c r="K51" s="36"/>
      <c r="L51" s="37"/>
      <c r="M51" s="1"/>
      <c r="N51" s="1"/>
      <c r="O51" s="20"/>
      <c r="P51" s="20"/>
    </row>
    <row r="52" spans="1:18" s="8" customFormat="1" ht="19.5" customHeight="1" x14ac:dyDescent="0.25">
      <c r="A52" s="1" t="str">
        <f>IF(M52="","",MAX(A$3:A51)+1)</f>
        <v/>
      </c>
      <c r="B52" s="1" t="s">
        <v>82</v>
      </c>
      <c r="C52" s="3" t="s">
        <v>83</v>
      </c>
      <c r="D52" s="4"/>
      <c r="E52" s="36"/>
      <c r="F52" s="36"/>
      <c r="G52" s="36"/>
      <c r="H52" s="36"/>
      <c r="I52" s="36"/>
      <c r="J52" s="36"/>
      <c r="K52" s="36"/>
      <c r="L52" s="37"/>
      <c r="M52" s="1"/>
      <c r="N52" s="1"/>
      <c r="O52" s="20"/>
      <c r="P52" s="20">
        <f t="shared" ref="P52" si="6">+O52*N52</f>
        <v>0</v>
      </c>
    </row>
    <row r="53" spans="1:18" s="8" customFormat="1" ht="19.5" customHeight="1" collapsed="1" x14ac:dyDescent="0.25">
      <c r="A53" s="1" t="str">
        <f>IF(M53="","",MAX(A$3:A52)+1)</f>
        <v/>
      </c>
      <c r="B53" s="1"/>
      <c r="C53" s="4" t="s">
        <v>84</v>
      </c>
      <c r="D53" s="4"/>
      <c r="E53" s="36"/>
      <c r="F53" s="36"/>
      <c r="G53" s="36"/>
      <c r="H53" s="36"/>
      <c r="I53" s="36"/>
      <c r="J53" s="36"/>
      <c r="K53" s="36"/>
      <c r="L53" s="37"/>
      <c r="M53" s="1"/>
      <c r="N53" s="1"/>
      <c r="O53" s="20"/>
      <c r="P53" s="20"/>
    </row>
    <row r="54" spans="1:18" s="8" customFormat="1" ht="16.149999999999999" hidden="1" customHeight="1" outlineLevel="1" x14ac:dyDescent="0.25">
      <c r="A54" s="1" t="str">
        <f>IF(M54="","",MAX(A$3:A53)+1)</f>
        <v/>
      </c>
      <c r="B54" s="1"/>
      <c r="C54" s="139" t="s">
        <v>524</v>
      </c>
      <c r="D54" s="35"/>
      <c r="E54" s="39"/>
      <c r="F54" s="34"/>
      <c r="G54" s="39"/>
      <c r="H54" s="34"/>
      <c r="I54" s="38" t="s">
        <v>522</v>
      </c>
      <c r="J54" s="34">
        <v>45</v>
      </c>
      <c r="K54" s="39"/>
      <c r="L54" s="50"/>
      <c r="M54" s="1"/>
      <c r="N54" s="1"/>
      <c r="O54" s="20"/>
      <c r="P54" s="20"/>
    </row>
    <row r="55" spans="1:18" s="8" customFormat="1" ht="16.149999999999999" hidden="1" customHeight="1" outlineLevel="1" x14ac:dyDescent="0.25">
      <c r="A55" s="1" t="str">
        <f>IF(M55="","",MAX(A$3:A54)+1)</f>
        <v/>
      </c>
      <c r="B55" s="1"/>
      <c r="C55" s="139" t="s">
        <v>525</v>
      </c>
      <c r="D55" s="35"/>
      <c r="E55" s="39"/>
      <c r="F55" s="34"/>
      <c r="G55" s="39"/>
      <c r="H55" s="34"/>
      <c r="I55" s="38" t="s">
        <v>522</v>
      </c>
      <c r="J55" s="34">
        <v>450</v>
      </c>
      <c r="L55" s="50"/>
      <c r="M55" s="1"/>
      <c r="N55" s="1"/>
      <c r="O55" s="20"/>
      <c r="P55" s="20"/>
    </row>
    <row r="56" spans="1:18" s="8" customFormat="1" ht="9" hidden="1" customHeight="1" outlineLevel="1" x14ac:dyDescent="0.25">
      <c r="A56" s="1" t="str">
        <f>IF(M56="","",MAX(A$3:A55)+1)</f>
        <v/>
      </c>
      <c r="B56" s="1"/>
      <c r="C56" s="55"/>
      <c r="D56" s="35"/>
      <c r="E56" s="39"/>
      <c r="F56" s="34"/>
      <c r="G56" s="39"/>
      <c r="H56" s="34"/>
      <c r="I56" s="38"/>
      <c r="J56" s="41"/>
      <c r="K56" s="39"/>
      <c r="L56" s="50"/>
      <c r="M56" s="1"/>
      <c r="N56" s="1"/>
      <c r="O56" s="20"/>
      <c r="P56" s="20"/>
    </row>
    <row r="57" spans="1:18" s="8" customFormat="1" ht="16.149999999999999" hidden="1" customHeight="1" outlineLevel="1" x14ac:dyDescent="0.25">
      <c r="A57" s="1" t="str">
        <f>IF(M57="","",MAX(A$3:A56)+1)</f>
        <v/>
      </c>
      <c r="B57" s="1"/>
      <c r="C57" s="40"/>
      <c r="D57" s="35"/>
      <c r="E57" s="39"/>
      <c r="F57" s="34"/>
      <c r="G57" s="39"/>
      <c r="H57" s="34"/>
      <c r="I57" s="38"/>
      <c r="J57" s="34">
        <f>+J56+J55+J54</f>
        <v>495</v>
      </c>
      <c r="K57" s="39"/>
      <c r="L57" s="50"/>
      <c r="M57" s="1"/>
      <c r="N57" s="1"/>
      <c r="O57" s="20"/>
      <c r="P57" s="20"/>
    </row>
    <row r="58" spans="1:18" s="8" customFormat="1" ht="16.149999999999999" customHeight="1" x14ac:dyDescent="0.25">
      <c r="A58" s="1" t="str">
        <f>IF(M58="","",MAX(A$3:A57)+1)</f>
        <v/>
      </c>
      <c r="B58" s="1"/>
      <c r="C58" s="53" t="s">
        <v>85</v>
      </c>
      <c r="D58" s="35"/>
      <c r="E58" s="39"/>
      <c r="F58" s="34"/>
      <c r="G58" s="39"/>
      <c r="H58" s="34"/>
      <c r="I58" s="38"/>
      <c r="J58" s="34"/>
      <c r="K58" s="39"/>
      <c r="L58" s="50"/>
      <c r="M58" s="1"/>
      <c r="N58" s="1"/>
      <c r="O58" s="20"/>
      <c r="P58" s="20"/>
      <c r="R58" s="39"/>
    </row>
    <row r="59" spans="1:18" s="8" customFormat="1" ht="19.5" customHeight="1" x14ac:dyDescent="0.25">
      <c r="A59" s="1">
        <f>IF(M59="","",MAX(A$3:A58)+1)</f>
        <v>24</v>
      </c>
      <c r="B59" s="1"/>
      <c r="C59" s="54" t="s">
        <v>78</v>
      </c>
      <c r="D59" s="4"/>
      <c r="E59" s="36"/>
      <c r="F59" s="36"/>
      <c r="G59" s="36"/>
      <c r="H59" s="36"/>
      <c r="I59" s="36"/>
      <c r="J59" s="36"/>
      <c r="K59" s="36"/>
      <c r="L59" s="37"/>
      <c r="M59" s="1" t="s">
        <v>86</v>
      </c>
      <c r="N59" s="24">
        <v>45</v>
      </c>
      <c r="O59" s="20"/>
      <c r="P59" s="20">
        <f>+O59*N59</f>
        <v>0</v>
      </c>
    </row>
    <row r="60" spans="1:18" s="8" customFormat="1" ht="19.5" customHeight="1" x14ac:dyDescent="0.25">
      <c r="A60" s="1">
        <f>IF(M60="","",MAX(A$3:A59)+1)</f>
        <v>25</v>
      </c>
      <c r="B60" s="1"/>
      <c r="C60" s="54" t="s">
        <v>80</v>
      </c>
      <c r="D60" s="4"/>
      <c r="E60" s="36"/>
      <c r="F60" s="36"/>
      <c r="G60" s="36"/>
      <c r="H60" s="36"/>
      <c r="I60" s="36"/>
      <c r="J60" s="36"/>
      <c r="K60" s="36"/>
      <c r="L60" s="37"/>
      <c r="M60" s="1" t="s">
        <v>86</v>
      </c>
      <c r="N60" s="24">
        <v>45</v>
      </c>
      <c r="O60" s="20"/>
      <c r="P60" s="20">
        <f>+O60*N60</f>
        <v>0</v>
      </c>
    </row>
    <row r="61" spans="1:18" s="8" customFormat="1" ht="11.45" customHeight="1" x14ac:dyDescent="0.25">
      <c r="A61" s="1" t="str">
        <f>IF(M61="","",MAX(A$3:A60)+1)</f>
        <v/>
      </c>
      <c r="B61" s="1"/>
      <c r="C61" s="54"/>
      <c r="D61" s="4"/>
      <c r="E61" s="36"/>
      <c r="F61" s="36"/>
      <c r="G61" s="36"/>
      <c r="H61" s="36"/>
      <c r="I61" s="36"/>
      <c r="J61" s="36"/>
      <c r="K61" s="36"/>
      <c r="L61" s="37"/>
      <c r="M61" s="1"/>
      <c r="N61" s="24"/>
      <c r="O61" s="20"/>
      <c r="P61" s="20"/>
    </row>
    <row r="62" spans="1:18" s="8" customFormat="1" ht="16.149999999999999" customHeight="1" x14ac:dyDescent="0.25">
      <c r="A62" s="1" t="str">
        <f>IF(M62="","",MAX(A$3:A61)+1)</f>
        <v/>
      </c>
      <c r="B62" s="1"/>
      <c r="C62" s="53" t="s">
        <v>87</v>
      </c>
      <c r="D62" s="35"/>
      <c r="E62" s="39"/>
      <c r="F62" s="34"/>
      <c r="G62" s="39"/>
      <c r="H62" s="34"/>
      <c r="I62" s="38"/>
      <c r="J62" s="34"/>
      <c r="K62" s="39"/>
      <c r="L62" s="50"/>
      <c r="M62" s="1"/>
      <c r="N62" s="1"/>
      <c r="O62" s="20"/>
      <c r="P62" s="20"/>
    </row>
    <row r="63" spans="1:18" s="8" customFormat="1" ht="19.5" customHeight="1" x14ac:dyDescent="0.25">
      <c r="A63" s="1">
        <f>IF(M63="","",MAX(A$3:A62)+1)</f>
        <v>26</v>
      </c>
      <c r="B63" s="1"/>
      <c r="C63" s="54" t="s">
        <v>78</v>
      </c>
      <c r="D63" s="4"/>
      <c r="E63" s="36"/>
      <c r="F63" s="36"/>
      <c r="G63" s="36"/>
      <c r="H63" s="36"/>
      <c r="I63" s="36"/>
      <c r="J63" s="36"/>
      <c r="K63" s="36"/>
      <c r="L63" s="37"/>
      <c r="M63" s="1" t="s">
        <v>86</v>
      </c>
      <c r="N63" s="24">
        <v>450</v>
      </c>
      <c r="O63" s="20"/>
      <c r="P63" s="20">
        <f>+O63*N63</f>
        <v>0</v>
      </c>
    </row>
    <row r="64" spans="1:18" s="8" customFormat="1" ht="19.5" customHeight="1" x14ac:dyDescent="0.25">
      <c r="A64" s="1">
        <f>IF(M64="","",MAX(A$3:A63)+1)</f>
        <v>27</v>
      </c>
      <c r="B64" s="1"/>
      <c r="C64" s="54" t="s">
        <v>80</v>
      </c>
      <c r="D64" s="4"/>
      <c r="E64" s="36"/>
      <c r="F64" s="36"/>
      <c r="G64" s="36"/>
      <c r="H64" s="36"/>
      <c r="I64" s="36"/>
      <c r="J64" s="36"/>
      <c r="K64" s="36"/>
      <c r="L64" s="37"/>
      <c r="M64" s="1" t="s">
        <v>86</v>
      </c>
      <c r="N64" s="24">
        <v>450</v>
      </c>
      <c r="O64" s="20"/>
      <c r="P64" s="20">
        <f>+O64*N64</f>
        <v>0</v>
      </c>
    </row>
    <row r="65" spans="1:16" s="8" customFormat="1" ht="12.6" customHeight="1" x14ac:dyDescent="0.25">
      <c r="A65" s="1" t="str">
        <f>IF(M65="","",MAX(A$3:A64)+1)</f>
        <v/>
      </c>
      <c r="B65" s="1"/>
      <c r="C65" s="54"/>
      <c r="D65" s="4"/>
      <c r="E65" s="36"/>
      <c r="F65" s="36"/>
      <c r="G65" s="36"/>
      <c r="H65" s="36"/>
      <c r="I65" s="36"/>
      <c r="J65" s="36"/>
      <c r="K65" s="36"/>
      <c r="L65" s="37"/>
      <c r="M65" s="1"/>
      <c r="N65" s="24"/>
      <c r="O65" s="20"/>
      <c r="P65" s="20"/>
    </row>
    <row r="66" spans="1:16" s="8" customFormat="1" ht="26.45" customHeight="1" x14ac:dyDescent="0.25">
      <c r="A66" s="1">
        <f>IF(M66="","",MAX(A$3:A65)+1)</f>
        <v>28</v>
      </c>
      <c r="B66" s="1"/>
      <c r="C66" s="203" t="s">
        <v>88</v>
      </c>
      <c r="D66" s="204"/>
      <c r="E66" s="204"/>
      <c r="F66" s="204"/>
      <c r="G66" s="204"/>
      <c r="H66" s="204"/>
      <c r="I66" s="204"/>
      <c r="J66" s="204"/>
      <c r="K66" s="204"/>
      <c r="L66" s="205"/>
      <c r="M66" s="1" t="s">
        <v>86</v>
      </c>
      <c r="N66" s="24">
        <f>+N63+N59</f>
        <v>495</v>
      </c>
      <c r="O66" s="20"/>
      <c r="P66" s="20">
        <f>+O66*N66</f>
        <v>0</v>
      </c>
    </row>
    <row r="67" spans="1:16" s="8" customFormat="1" ht="19.5" customHeight="1" x14ac:dyDescent="0.25">
      <c r="A67" s="1" t="str">
        <f>IF(M67="","",MAX(A$3:A66)+1)</f>
        <v/>
      </c>
      <c r="B67" s="1"/>
      <c r="C67" s="3"/>
      <c r="D67" s="4"/>
      <c r="E67" s="36"/>
      <c r="F67" s="36"/>
      <c r="G67" s="36"/>
      <c r="H67" s="36"/>
      <c r="I67" s="36"/>
      <c r="J67" s="36"/>
      <c r="K67" s="36"/>
      <c r="L67" s="37"/>
      <c r="M67" s="1"/>
      <c r="N67" s="1"/>
      <c r="O67" s="20"/>
      <c r="P67" s="20">
        <f t="shared" ref="P67:P68" si="7">+O67*N67</f>
        <v>0</v>
      </c>
    </row>
    <row r="68" spans="1:16" s="8" customFormat="1" ht="19.5" customHeight="1" x14ac:dyDescent="0.25">
      <c r="A68" s="1" t="str">
        <f>IF(M68="","",MAX(A$3:A67)+1)</f>
        <v/>
      </c>
      <c r="B68" s="1" t="s">
        <v>89</v>
      </c>
      <c r="C68" s="3" t="s">
        <v>90</v>
      </c>
      <c r="D68" s="4"/>
      <c r="E68" s="36"/>
      <c r="F68" s="36"/>
      <c r="G68" s="36"/>
      <c r="H68" s="36"/>
      <c r="I68" s="36"/>
      <c r="J68" s="36"/>
      <c r="K68" s="36"/>
      <c r="L68" s="37"/>
      <c r="M68" s="1"/>
      <c r="N68" s="1"/>
      <c r="O68" s="20"/>
      <c r="P68" s="20">
        <f t="shared" si="7"/>
        <v>0</v>
      </c>
    </row>
    <row r="69" spans="1:16" s="8" customFormat="1" ht="16.149999999999999" customHeight="1" x14ac:dyDescent="0.25">
      <c r="A69" s="1" t="str">
        <f>IF(M69="","",MAX(A$3:A68)+1)</f>
        <v/>
      </c>
      <c r="B69" s="1"/>
      <c r="C69" s="4" t="s">
        <v>91</v>
      </c>
      <c r="D69" s="4"/>
      <c r="E69" s="36"/>
      <c r="F69" s="36"/>
      <c r="G69" s="36"/>
      <c r="H69" s="36"/>
      <c r="I69" s="36"/>
      <c r="J69" s="36"/>
      <c r="K69" s="36"/>
      <c r="L69" s="37"/>
      <c r="M69" s="1"/>
      <c r="N69" s="1"/>
      <c r="O69" s="20"/>
      <c r="P69" s="20"/>
    </row>
    <row r="70" spans="1:16" s="8" customFormat="1" ht="7.9" customHeight="1" x14ac:dyDescent="0.25">
      <c r="A70" s="1" t="str">
        <f>IF(M70="","",MAX(A$3:A69)+1)</f>
        <v/>
      </c>
      <c r="B70" s="1"/>
      <c r="C70" s="54"/>
      <c r="D70" s="4"/>
      <c r="E70" s="36"/>
      <c r="F70" s="36"/>
      <c r="G70" s="36"/>
      <c r="H70" s="36"/>
      <c r="I70" s="36"/>
      <c r="J70" s="36"/>
      <c r="K70" s="36"/>
      <c r="L70" s="37"/>
      <c r="M70" s="1"/>
      <c r="N70" s="24"/>
      <c r="O70" s="20"/>
      <c r="P70" s="20"/>
    </row>
    <row r="71" spans="1:16" s="8" customFormat="1" ht="16.149999999999999" customHeight="1" x14ac:dyDescent="0.25">
      <c r="A71" s="1" t="str">
        <f>IF(M71="","",MAX(A$3:A70)+1)</f>
        <v/>
      </c>
      <c r="B71" s="1"/>
      <c r="C71" s="53" t="s">
        <v>92</v>
      </c>
      <c r="D71" s="35"/>
      <c r="E71" s="39"/>
      <c r="F71" s="34"/>
      <c r="G71" s="39"/>
      <c r="H71" s="34"/>
      <c r="I71" s="38"/>
      <c r="J71" s="34"/>
      <c r="K71" s="39"/>
      <c r="L71" s="50"/>
      <c r="M71" s="1"/>
      <c r="N71" s="1"/>
      <c r="O71" s="20"/>
      <c r="P71" s="20"/>
    </row>
    <row r="72" spans="1:16" s="8" customFormat="1" ht="19.5" customHeight="1" collapsed="1" x14ac:dyDescent="0.25">
      <c r="A72" s="1">
        <f>IF(M72="","",MAX(A$3:A71)+1)</f>
        <v>29</v>
      </c>
      <c r="B72" s="1"/>
      <c r="C72" s="52" t="s">
        <v>93</v>
      </c>
      <c r="D72" s="4"/>
      <c r="E72" s="36"/>
      <c r="F72" s="36"/>
      <c r="G72" s="36"/>
      <c r="H72" s="36"/>
      <c r="I72" s="36"/>
      <c r="J72" s="36"/>
      <c r="K72" s="36"/>
      <c r="L72" s="37"/>
      <c r="M72" s="1" t="s">
        <v>79</v>
      </c>
      <c r="N72" s="24">
        <v>16</v>
      </c>
      <c r="O72" s="20"/>
      <c r="P72" s="20">
        <f t="shared" ref="P72:P73" si="8">+O72*N72</f>
        <v>0</v>
      </c>
    </row>
    <row r="73" spans="1:16" s="8" customFormat="1" ht="19.5" customHeight="1" collapsed="1" x14ac:dyDescent="0.25">
      <c r="A73" s="1">
        <f>IF(M73="","",MAX(A$3:A72)+1)</f>
        <v>30</v>
      </c>
      <c r="B73" s="1"/>
      <c r="C73" s="52" t="s">
        <v>94</v>
      </c>
      <c r="D73" s="4"/>
      <c r="E73" s="36"/>
      <c r="F73" s="36"/>
      <c r="G73" s="36"/>
      <c r="H73" s="36"/>
      <c r="I73" s="36"/>
      <c r="J73" s="36"/>
      <c r="K73" s="36"/>
      <c r="L73" s="37"/>
      <c r="M73" s="1" t="s">
        <v>79</v>
      </c>
      <c r="N73" s="24">
        <v>16</v>
      </c>
      <c r="O73" s="20"/>
      <c r="P73" s="20">
        <f t="shared" si="8"/>
        <v>0</v>
      </c>
    </row>
    <row r="74" spans="1:16" s="8" customFormat="1" ht="7.9" customHeight="1" x14ac:dyDescent="0.25">
      <c r="A74" s="1" t="str">
        <f>IF(M74="","",MAX(A$3:A73)+1)</f>
        <v/>
      </c>
      <c r="B74" s="1"/>
      <c r="C74" s="54"/>
      <c r="D74" s="4"/>
      <c r="E74" s="36"/>
      <c r="F74" s="36"/>
      <c r="G74" s="36"/>
      <c r="H74" s="36"/>
      <c r="I74" s="36"/>
      <c r="J74" s="36"/>
      <c r="K74" s="36"/>
      <c r="L74" s="37"/>
      <c r="M74" s="1"/>
      <c r="N74" s="24"/>
      <c r="O74" s="20"/>
      <c r="P74" s="20"/>
    </row>
    <row r="75" spans="1:16" s="8" customFormat="1" ht="16.149999999999999" customHeight="1" x14ac:dyDescent="0.25">
      <c r="A75" s="1">
        <f>IF(M75="","",MAX(A$3:A74)+1)</f>
        <v>31</v>
      </c>
      <c r="B75" s="1"/>
      <c r="C75" s="53" t="s">
        <v>95</v>
      </c>
      <c r="D75" s="35"/>
      <c r="E75" s="39"/>
      <c r="F75" s="34"/>
      <c r="G75" s="39"/>
      <c r="H75" s="34"/>
      <c r="I75" s="38"/>
      <c r="J75" s="34"/>
      <c r="K75" s="39"/>
      <c r="L75" s="50"/>
      <c r="M75" s="1" t="s">
        <v>43</v>
      </c>
      <c r="N75" s="1">
        <v>1</v>
      </c>
      <c r="O75" s="20"/>
      <c r="P75" s="20">
        <f>+O75*N75</f>
        <v>0</v>
      </c>
    </row>
    <row r="76" spans="1:16" s="8" customFormat="1" ht="42.6" customHeight="1" x14ac:dyDescent="0.25">
      <c r="A76" s="1" t="str">
        <f>IF(M76="","",MAX(A$3:A75)+1)</f>
        <v/>
      </c>
      <c r="B76" s="1"/>
      <c r="C76" s="53"/>
      <c r="D76" s="35"/>
      <c r="E76" s="39"/>
      <c r="F76" s="34"/>
      <c r="G76" s="39"/>
      <c r="H76" s="34"/>
      <c r="I76" s="38"/>
      <c r="J76" s="34"/>
      <c r="K76" s="39"/>
      <c r="L76" s="34"/>
      <c r="M76" s="1"/>
      <c r="N76" s="1"/>
      <c r="O76" s="20"/>
      <c r="P76" s="20"/>
    </row>
    <row r="77" spans="1:16" s="8" customFormat="1" ht="19.149999999999999" customHeight="1" x14ac:dyDescent="0.25">
      <c r="A77" s="1" t="str">
        <f>IF(M77="","",MAX(A$3:A76)+1)</f>
        <v/>
      </c>
      <c r="B77" s="1" t="s">
        <v>96</v>
      </c>
      <c r="C77" s="29" t="s">
        <v>97</v>
      </c>
      <c r="D77" s="10"/>
      <c r="E77" s="10"/>
      <c r="F77" s="10"/>
      <c r="G77" s="10"/>
      <c r="H77" s="10"/>
      <c r="I77" s="10"/>
      <c r="J77" s="10"/>
      <c r="K77" s="10"/>
      <c r="L77" s="10"/>
      <c r="M77" s="1"/>
      <c r="N77" s="1"/>
      <c r="O77" s="32"/>
      <c r="P77" s="20">
        <f t="shared" ref="P77:P79" si="9">+O77*N77</f>
        <v>0</v>
      </c>
    </row>
    <row r="78" spans="1:16" s="8" customFormat="1" ht="12.6" customHeight="1" x14ac:dyDescent="0.25">
      <c r="A78" s="1" t="str">
        <f>IF(M78="","",MAX(A$3:A77)+1)</f>
        <v/>
      </c>
      <c r="B78" s="1"/>
      <c r="C78" s="29"/>
      <c r="D78" s="10"/>
      <c r="E78" s="36"/>
      <c r="F78" s="36"/>
      <c r="G78" s="36"/>
      <c r="H78" s="36"/>
      <c r="I78" s="36"/>
      <c r="J78" s="36"/>
      <c r="K78" s="36"/>
      <c r="L78" s="37"/>
      <c r="M78" s="2"/>
      <c r="N78" s="2"/>
      <c r="O78" s="25"/>
      <c r="P78" s="20">
        <f t="shared" si="9"/>
        <v>0</v>
      </c>
    </row>
    <row r="79" spans="1:16" s="8" customFormat="1" ht="19.5" customHeight="1" x14ac:dyDescent="0.25">
      <c r="A79" s="1" t="str">
        <f>IF(M79="","",MAX(A$3:A78)+1)</f>
        <v/>
      </c>
      <c r="B79" s="1" t="s">
        <v>98</v>
      </c>
      <c r="C79" s="3" t="s">
        <v>99</v>
      </c>
      <c r="D79" s="4"/>
      <c r="E79" s="4"/>
      <c r="F79" s="4"/>
      <c r="G79" s="5"/>
      <c r="H79" s="28"/>
      <c r="I79" s="10"/>
      <c r="J79" s="10"/>
      <c r="K79" s="10"/>
      <c r="L79" s="10"/>
      <c r="M79" s="1"/>
      <c r="N79" s="1"/>
      <c r="O79" s="20"/>
      <c r="P79" s="20">
        <f t="shared" si="9"/>
        <v>0</v>
      </c>
    </row>
    <row r="80" spans="1:16" s="8" customFormat="1" ht="19.5" customHeight="1" x14ac:dyDescent="0.25">
      <c r="A80" s="1" t="str">
        <f>IF(M80="","",MAX(A$3:A79)+1)</f>
        <v/>
      </c>
      <c r="B80" s="1"/>
      <c r="C80" s="4" t="s">
        <v>100</v>
      </c>
      <c r="D80" s="4"/>
      <c r="E80" s="4"/>
      <c r="F80" s="4"/>
      <c r="G80" s="5"/>
      <c r="H80" s="28"/>
      <c r="I80" s="10"/>
      <c r="J80" s="10"/>
      <c r="K80" s="10"/>
      <c r="L80" s="10"/>
      <c r="M80" s="1"/>
      <c r="N80" s="1"/>
      <c r="O80" s="20"/>
      <c r="P80" s="20"/>
    </row>
    <row r="81" spans="1:16" s="8" customFormat="1" ht="19.5" customHeight="1" x14ac:dyDescent="0.25">
      <c r="A81" s="1">
        <f>IF(M81="","",MAX(A$3:A80)+1)</f>
        <v>32</v>
      </c>
      <c r="B81" s="1"/>
      <c r="C81" s="49" t="s">
        <v>54</v>
      </c>
      <c r="D81" s="4"/>
      <c r="E81" s="36"/>
      <c r="F81" s="36"/>
      <c r="G81" s="36"/>
      <c r="H81" s="36"/>
      <c r="I81" s="36"/>
      <c r="J81" s="36"/>
      <c r="K81" s="36"/>
      <c r="L81" s="37"/>
      <c r="M81" s="1" t="s">
        <v>43</v>
      </c>
      <c r="N81" s="1">
        <v>1</v>
      </c>
      <c r="O81" s="20"/>
      <c r="P81" s="20">
        <f>+O81*N81</f>
        <v>0</v>
      </c>
    </row>
    <row r="82" spans="1:16" s="8" customFormat="1" ht="19.5" customHeight="1" x14ac:dyDescent="0.25">
      <c r="A82" s="1">
        <f>IF(M82="","",MAX(A$3:A81)+1)</f>
        <v>33</v>
      </c>
      <c r="B82" s="1"/>
      <c r="C82" s="49" t="s">
        <v>101</v>
      </c>
      <c r="D82" s="4"/>
      <c r="E82" s="36"/>
      <c r="F82" s="36"/>
      <c r="G82" s="36"/>
      <c r="H82" s="36"/>
      <c r="I82" s="36"/>
      <c r="J82" s="36"/>
      <c r="K82" s="36"/>
      <c r="L82" s="37"/>
      <c r="M82" s="1" t="s">
        <v>49</v>
      </c>
      <c r="N82" s="1">
        <v>13</v>
      </c>
      <c r="O82" s="20"/>
      <c r="P82" s="20">
        <f t="shared" ref="P82" si="10">+O82*N82</f>
        <v>0</v>
      </c>
    </row>
    <row r="83" spans="1:16" s="8" customFormat="1" ht="19.5" customHeight="1" x14ac:dyDescent="0.25">
      <c r="A83" s="1">
        <f>IF(M83="","",MAX(A$3:A82)+1)</f>
        <v>34</v>
      </c>
      <c r="B83" s="1"/>
      <c r="C83" s="49" t="s">
        <v>58</v>
      </c>
      <c r="D83" s="4"/>
      <c r="E83" s="36"/>
      <c r="F83" s="36"/>
      <c r="G83" s="36"/>
      <c r="H83" s="36"/>
      <c r="I83" s="36"/>
      <c r="J83" s="36"/>
      <c r="K83" s="36"/>
      <c r="L83" s="37"/>
      <c r="M83" s="1" t="s">
        <v>43</v>
      </c>
      <c r="N83" s="1">
        <v>1</v>
      </c>
      <c r="O83" s="20"/>
      <c r="P83" s="20">
        <f>+O83*N83</f>
        <v>0</v>
      </c>
    </row>
    <row r="84" spans="1:16" s="8" customFormat="1" ht="12.6" customHeight="1" x14ac:dyDescent="0.25">
      <c r="A84" s="1" t="str">
        <f>IF(M84="","",MAX(A$3:A83)+1)</f>
        <v/>
      </c>
      <c r="B84" s="1"/>
      <c r="C84" s="29"/>
      <c r="D84" s="10"/>
      <c r="E84" s="36"/>
      <c r="F84" s="36"/>
      <c r="G84" s="36"/>
      <c r="H84" s="36"/>
      <c r="I84" s="36"/>
      <c r="J84" s="36"/>
      <c r="K84" s="36"/>
      <c r="L84" s="37"/>
      <c r="M84" s="2"/>
      <c r="N84" s="2"/>
      <c r="O84" s="25"/>
      <c r="P84" s="20">
        <f t="shared" ref="P84:P85" si="11">+O84*N84</f>
        <v>0</v>
      </c>
    </row>
    <row r="85" spans="1:16" s="8" customFormat="1" ht="19.5" customHeight="1" x14ac:dyDescent="0.25">
      <c r="A85" s="1" t="str">
        <f>IF(M85="","",MAX(A$3:A84)+1)</f>
        <v/>
      </c>
      <c r="B85" s="1" t="s">
        <v>102</v>
      </c>
      <c r="C85" s="3" t="s">
        <v>103</v>
      </c>
      <c r="D85" s="4"/>
      <c r="E85" s="4"/>
      <c r="F85" s="4"/>
      <c r="G85" s="5"/>
      <c r="H85" s="28" t="s">
        <v>104</v>
      </c>
      <c r="I85" s="10"/>
      <c r="J85" s="10"/>
      <c r="K85" s="10"/>
      <c r="L85" s="10"/>
      <c r="M85" s="1"/>
      <c r="N85" s="1"/>
      <c r="O85" s="20"/>
      <c r="P85" s="20">
        <f t="shared" si="11"/>
        <v>0</v>
      </c>
    </row>
    <row r="86" spans="1:16" s="8" customFormat="1" ht="26.45" customHeight="1" x14ac:dyDescent="0.25">
      <c r="A86" s="1" t="str">
        <f>IF(M86="","",MAX(A$3:A85)+1)</f>
        <v/>
      </c>
      <c r="B86" s="1"/>
      <c r="C86" s="167" t="s">
        <v>105</v>
      </c>
      <c r="D86" s="168"/>
      <c r="E86" s="168"/>
      <c r="F86" s="168"/>
      <c r="G86" s="168"/>
      <c r="H86" s="168"/>
      <c r="I86" s="168"/>
      <c r="J86" s="168"/>
      <c r="K86" s="168"/>
      <c r="L86" s="169"/>
      <c r="M86" s="1"/>
      <c r="N86" s="1"/>
      <c r="O86" s="20"/>
      <c r="P86" s="20"/>
    </row>
    <row r="87" spans="1:16" s="8" customFormat="1" ht="19.5" customHeight="1" x14ac:dyDescent="0.25">
      <c r="A87" s="1">
        <f>IF(M87="","",MAX(A$3:A86)+1)</f>
        <v>35</v>
      </c>
      <c r="B87" s="1"/>
      <c r="C87" s="49" t="s">
        <v>54</v>
      </c>
      <c r="D87" s="4"/>
      <c r="E87" s="36"/>
      <c r="F87" s="36"/>
      <c r="G87" s="36"/>
      <c r="H87" s="36"/>
      <c r="I87" s="36"/>
      <c r="J87" s="36"/>
      <c r="K87" s="36"/>
      <c r="L87" s="37"/>
      <c r="M87" s="1" t="s">
        <v>43</v>
      </c>
      <c r="N87" s="1">
        <v>1</v>
      </c>
      <c r="O87" s="20"/>
      <c r="P87" s="20">
        <f>+O87*N87</f>
        <v>0</v>
      </c>
    </row>
    <row r="88" spans="1:16" s="8" customFormat="1" ht="19.5" customHeight="1" x14ac:dyDescent="0.25">
      <c r="A88" s="1">
        <f>IF(M88="","",MAX(A$3:A87)+1)</f>
        <v>36</v>
      </c>
      <c r="B88" s="1"/>
      <c r="C88" s="52" t="s">
        <v>106</v>
      </c>
      <c r="D88" s="4"/>
      <c r="E88" s="36"/>
      <c r="F88" s="36"/>
      <c r="G88" s="36"/>
      <c r="H88" s="36"/>
      <c r="I88" s="36"/>
      <c r="J88" s="36"/>
      <c r="K88" s="36"/>
      <c r="L88" s="37"/>
      <c r="M88" s="1" t="s">
        <v>43</v>
      </c>
      <c r="N88" s="1">
        <v>1</v>
      </c>
      <c r="O88" s="20"/>
      <c r="P88" s="20">
        <f t="shared" ref="P88:P89" si="12">+O88*N88</f>
        <v>0</v>
      </c>
    </row>
    <row r="89" spans="1:16" s="8" customFormat="1" ht="19.5" customHeight="1" x14ac:dyDescent="0.25">
      <c r="A89" s="1">
        <f>IF(M89="","",MAX(A$3:A88)+1)</f>
        <v>37</v>
      </c>
      <c r="B89" s="1"/>
      <c r="C89" s="49" t="s">
        <v>101</v>
      </c>
      <c r="D89" s="4"/>
      <c r="E89" s="36"/>
      <c r="F89" s="36"/>
      <c r="G89" s="36"/>
      <c r="H89" s="36"/>
      <c r="I89" s="36"/>
      <c r="J89" s="36"/>
      <c r="K89" s="36"/>
      <c r="L89" s="37"/>
      <c r="M89" s="1" t="s">
        <v>49</v>
      </c>
      <c r="N89" s="1">
        <v>11.5</v>
      </c>
      <c r="O89" s="20"/>
      <c r="P89" s="20">
        <f t="shared" si="12"/>
        <v>0</v>
      </c>
    </row>
    <row r="90" spans="1:16" s="8" customFormat="1" ht="19.5" customHeight="1" x14ac:dyDescent="0.25">
      <c r="A90" s="1">
        <f>IF(M90="","",MAX(A$3:A89)+1)</f>
        <v>38</v>
      </c>
      <c r="B90" s="1"/>
      <c r="C90" s="49" t="s">
        <v>58</v>
      </c>
      <c r="D90" s="4"/>
      <c r="E90" s="36"/>
      <c r="F90" s="36"/>
      <c r="G90" s="36"/>
      <c r="H90" s="36"/>
      <c r="I90" s="36"/>
      <c r="J90" s="36"/>
      <c r="K90" s="36"/>
      <c r="L90" s="37"/>
      <c r="M90" s="1" t="s">
        <v>43</v>
      </c>
      <c r="N90" s="1">
        <v>1</v>
      </c>
      <c r="O90" s="20"/>
      <c r="P90" s="20">
        <f>+O90*N90</f>
        <v>0</v>
      </c>
    </row>
    <row r="91" spans="1:16" s="8" customFormat="1" ht="12.6" customHeight="1" x14ac:dyDescent="0.25">
      <c r="A91" s="1" t="str">
        <f>IF(M91="","",MAX(A$3:A90)+1)</f>
        <v/>
      </c>
      <c r="B91" s="1"/>
      <c r="C91" s="29"/>
      <c r="D91" s="10"/>
      <c r="E91" s="36"/>
      <c r="F91" s="36"/>
      <c r="G91" s="36"/>
      <c r="H91" s="36"/>
      <c r="I91" s="36"/>
      <c r="J91" s="36"/>
      <c r="K91" s="36"/>
      <c r="L91" s="37"/>
      <c r="M91" s="2"/>
      <c r="N91" s="2"/>
      <c r="O91" s="25"/>
      <c r="P91" s="20">
        <f t="shared" ref="P91:P92" si="13">+O91*N91</f>
        <v>0</v>
      </c>
    </row>
    <row r="92" spans="1:16" s="8" customFormat="1" ht="19.5" customHeight="1" x14ac:dyDescent="0.25">
      <c r="A92" s="1" t="str">
        <f>IF(M92="","",MAX(A$3:A91)+1)</f>
        <v/>
      </c>
      <c r="B92" s="1" t="s">
        <v>107</v>
      </c>
      <c r="C92" s="3" t="s">
        <v>108</v>
      </c>
      <c r="D92" s="4"/>
      <c r="E92" s="4"/>
      <c r="F92" s="4"/>
      <c r="G92" s="5"/>
      <c r="H92" s="28" t="s">
        <v>109</v>
      </c>
      <c r="I92" s="10"/>
      <c r="J92" s="10"/>
      <c r="K92" s="10"/>
      <c r="L92" s="10"/>
      <c r="M92" s="1"/>
      <c r="N92" s="1"/>
      <c r="O92" s="20"/>
      <c r="P92" s="20">
        <f t="shared" si="13"/>
        <v>0</v>
      </c>
    </row>
    <row r="93" spans="1:16" s="8" customFormat="1" ht="26.45" customHeight="1" x14ac:dyDescent="0.25">
      <c r="A93" s="1" t="str">
        <f>IF(M93="","",MAX(A$3:A92)+1)</f>
        <v/>
      </c>
      <c r="B93" s="1"/>
      <c r="C93" s="167" t="s">
        <v>110</v>
      </c>
      <c r="D93" s="168"/>
      <c r="E93" s="168"/>
      <c r="F93" s="168"/>
      <c r="G93" s="168"/>
      <c r="H93" s="168"/>
      <c r="I93" s="168"/>
      <c r="J93" s="168"/>
      <c r="K93" s="168"/>
      <c r="L93" s="169"/>
      <c r="M93" s="1"/>
      <c r="N93" s="1"/>
      <c r="O93" s="20"/>
      <c r="P93" s="20"/>
    </row>
    <row r="94" spans="1:16" s="8" customFormat="1" ht="19.5" customHeight="1" x14ac:dyDescent="0.25">
      <c r="A94" s="1">
        <f>IF(M94="","",MAX(A$3:A93)+1)</f>
        <v>39</v>
      </c>
      <c r="B94" s="1"/>
      <c r="C94" s="49" t="s">
        <v>54</v>
      </c>
      <c r="D94" s="4"/>
      <c r="E94" s="36"/>
      <c r="F94" s="36"/>
      <c r="G94" s="36"/>
      <c r="H94" s="36"/>
      <c r="I94" s="36"/>
      <c r="J94" s="36"/>
      <c r="K94" s="36"/>
      <c r="L94" s="37"/>
      <c r="M94" s="1" t="s">
        <v>43</v>
      </c>
      <c r="N94" s="1">
        <v>1</v>
      </c>
      <c r="O94" s="20"/>
      <c r="P94" s="20">
        <f>+O94*N94</f>
        <v>0</v>
      </c>
    </row>
    <row r="95" spans="1:16" s="8" customFormat="1" ht="19.5" customHeight="1" x14ac:dyDescent="0.25">
      <c r="A95" s="1">
        <f>IF(M95="","",MAX(A$3:A94)+1)</f>
        <v>40</v>
      </c>
      <c r="B95" s="1"/>
      <c r="C95" s="49" t="s">
        <v>101</v>
      </c>
      <c r="D95" s="4"/>
      <c r="E95" s="36"/>
      <c r="F95" s="36"/>
      <c r="G95" s="36"/>
      <c r="H95" s="36"/>
      <c r="I95" s="36"/>
      <c r="J95" s="36"/>
      <c r="K95" s="36"/>
      <c r="L95" s="37"/>
      <c r="M95" s="1" t="s">
        <v>49</v>
      </c>
      <c r="N95" s="1">
        <v>11.5</v>
      </c>
      <c r="O95" s="20"/>
      <c r="P95" s="20">
        <f t="shared" ref="P95" si="14">+O95*N95</f>
        <v>0</v>
      </c>
    </row>
    <row r="96" spans="1:16" s="8" customFormat="1" ht="19.5" customHeight="1" x14ac:dyDescent="0.25">
      <c r="A96" s="1">
        <f>IF(M96="","",MAX(A$3:A95)+1)</f>
        <v>41</v>
      </c>
      <c r="B96" s="1"/>
      <c r="C96" s="49" t="s">
        <v>58</v>
      </c>
      <c r="D96" s="4"/>
      <c r="E96" s="36"/>
      <c r="F96" s="36"/>
      <c r="G96" s="36"/>
      <c r="H96" s="36"/>
      <c r="I96" s="36"/>
      <c r="J96" s="36"/>
      <c r="K96" s="36"/>
      <c r="L96" s="37"/>
      <c r="M96" s="1" t="s">
        <v>43</v>
      </c>
      <c r="N96" s="1">
        <v>1</v>
      </c>
      <c r="O96" s="20"/>
      <c r="P96" s="20">
        <f>+O96*N96</f>
        <v>0</v>
      </c>
    </row>
    <row r="97" spans="1:16" s="8" customFormat="1" ht="19.149999999999999" customHeight="1" x14ac:dyDescent="0.25">
      <c r="A97" s="1" t="str">
        <f>IF(M97="","",MAX(A$3:A96)+1)</f>
        <v/>
      </c>
      <c r="B97" s="1"/>
      <c r="C97" s="63"/>
      <c r="D97" s="63"/>
      <c r="E97" s="63"/>
      <c r="F97" s="63"/>
      <c r="G97" s="63"/>
      <c r="H97" s="63"/>
      <c r="I97" s="63"/>
      <c r="J97" s="63"/>
      <c r="K97" s="63"/>
      <c r="L97" s="63"/>
      <c r="M97" s="1"/>
      <c r="N97" s="1"/>
      <c r="O97" s="20"/>
      <c r="P97" s="20"/>
    </row>
    <row r="98" spans="1:16" s="8" customFormat="1" ht="19.5" customHeight="1" x14ac:dyDescent="0.25">
      <c r="A98" s="1" t="str">
        <f>IF(M98="","",MAX(A$3:A97)+1)</f>
        <v/>
      </c>
      <c r="B98" s="1" t="s">
        <v>111</v>
      </c>
      <c r="C98" s="3" t="s">
        <v>112</v>
      </c>
      <c r="D98" s="4"/>
      <c r="E98" s="4"/>
      <c r="F98" s="4"/>
      <c r="G98" s="5"/>
      <c r="H98" s="28" t="s">
        <v>113</v>
      </c>
      <c r="I98" s="10"/>
      <c r="J98" s="10"/>
      <c r="K98" s="10"/>
      <c r="L98" s="10"/>
      <c r="M98" s="1"/>
      <c r="N98" s="1"/>
      <c r="O98" s="20"/>
      <c r="P98" s="20"/>
    </row>
    <row r="99" spans="1:16" s="8" customFormat="1" ht="19.5" customHeight="1" x14ac:dyDescent="0.25">
      <c r="A99" s="1" t="str">
        <f>IF(M99="","",MAX(A$3:A98)+1)</f>
        <v/>
      </c>
      <c r="B99" s="1"/>
      <c r="C99" s="4" t="s">
        <v>114</v>
      </c>
      <c r="D99" s="4"/>
      <c r="E99" s="4"/>
      <c r="F99" s="4"/>
      <c r="G99" s="5"/>
      <c r="H99" s="28"/>
      <c r="I99" s="10"/>
      <c r="J99" s="10"/>
      <c r="K99" s="10"/>
      <c r="L99" s="10"/>
      <c r="M99" s="1"/>
      <c r="N99" s="1"/>
      <c r="O99" s="20"/>
      <c r="P99" s="20"/>
    </row>
    <row r="100" spans="1:16" s="8" customFormat="1" ht="19.5" customHeight="1" x14ac:dyDescent="0.25">
      <c r="A100" s="1">
        <f>IF(M100="","",MAX(A$3:A99)+1)</f>
        <v>42</v>
      </c>
      <c r="B100" s="1"/>
      <c r="C100" s="49" t="s">
        <v>54</v>
      </c>
      <c r="D100" s="4"/>
      <c r="E100" s="36"/>
      <c r="F100" s="36"/>
      <c r="G100" s="36"/>
      <c r="H100" s="36"/>
      <c r="I100" s="36"/>
      <c r="J100" s="36"/>
      <c r="K100" s="36"/>
      <c r="L100" s="37"/>
      <c r="M100" s="1" t="s">
        <v>43</v>
      </c>
      <c r="N100" s="1">
        <v>1</v>
      </c>
      <c r="O100" s="20"/>
      <c r="P100" s="20">
        <f>+O100*N100</f>
        <v>0</v>
      </c>
    </row>
    <row r="101" spans="1:16" s="8" customFormat="1" ht="19.5" customHeight="1" x14ac:dyDescent="0.25">
      <c r="A101" s="1">
        <f>IF(M101="","",MAX(A$3:A100)+1)</f>
        <v>43</v>
      </c>
      <c r="B101" s="1"/>
      <c r="C101" s="49" t="s">
        <v>101</v>
      </c>
      <c r="D101" s="4"/>
      <c r="E101" s="36"/>
      <c r="F101" s="36"/>
      <c r="G101" s="36"/>
      <c r="H101" s="36"/>
      <c r="I101" s="36"/>
      <c r="J101" s="36"/>
      <c r="K101" s="36"/>
      <c r="L101" s="37"/>
      <c r="M101" s="1" t="s">
        <v>49</v>
      </c>
      <c r="N101" s="1">
        <v>11.5</v>
      </c>
      <c r="O101" s="20"/>
      <c r="P101" s="20">
        <f t="shared" ref="P101" si="15">+O101*N101</f>
        <v>0</v>
      </c>
    </row>
    <row r="102" spans="1:16" s="8" customFormat="1" ht="19.5" customHeight="1" x14ac:dyDescent="0.25">
      <c r="A102" s="1">
        <f>IF(M102="","",MAX(A$3:A101)+1)</f>
        <v>44</v>
      </c>
      <c r="B102" s="1"/>
      <c r="C102" s="49" t="s">
        <v>58</v>
      </c>
      <c r="D102" s="4"/>
      <c r="E102" s="36"/>
      <c r="F102" s="36"/>
      <c r="G102" s="36"/>
      <c r="H102" s="36"/>
      <c r="I102" s="36"/>
      <c r="J102" s="36"/>
      <c r="K102" s="36"/>
      <c r="L102" s="37"/>
      <c r="M102" s="1" t="s">
        <v>43</v>
      </c>
      <c r="N102" s="1">
        <v>1</v>
      </c>
      <c r="O102" s="20"/>
      <c r="P102" s="20">
        <f>+O102*N102</f>
        <v>0</v>
      </c>
    </row>
    <row r="103" spans="1:16" s="8" customFormat="1" ht="19.149999999999999" customHeight="1" x14ac:dyDescent="0.25">
      <c r="A103" s="1" t="str">
        <f>IF(M103="","",MAX(A$3:A102)+1)</f>
        <v/>
      </c>
      <c r="B103" s="1"/>
      <c r="C103" s="63"/>
      <c r="D103" s="63"/>
      <c r="E103" s="63"/>
      <c r="F103" s="63"/>
      <c r="G103" s="63"/>
      <c r="H103" s="63"/>
      <c r="I103" s="63"/>
      <c r="J103" s="63"/>
      <c r="K103" s="63"/>
      <c r="L103" s="63"/>
      <c r="M103" s="1"/>
      <c r="N103" s="1"/>
      <c r="O103" s="20"/>
      <c r="P103" s="20"/>
    </row>
    <row r="104" spans="1:16" s="8" customFormat="1" ht="19.5" customHeight="1" x14ac:dyDescent="0.25">
      <c r="A104" s="1" t="str">
        <f>IF(M104="","",MAX(A$3:A103)+1)</f>
        <v/>
      </c>
      <c r="B104" s="1" t="s">
        <v>115</v>
      </c>
      <c r="C104" s="3" t="s">
        <v>116</v>
      </c>
      <c r="D104" s="4"/>
      <c r="E104" s="4"/>
      <c r="F104" s="4"/>
      <c r="G104" s="5"/>
      <c r="H104" s="28" t="s">
        <v>117</v>
      </c>
      <c r="I104" s="10"/>
      <c r="J104" s="10"/>
      <c r="K104" s="10"/>
      <c r="L104" s="10"/>
      <c r="M104" s="1"/>
      <c r="N104" s="1"/>
      <c r="O104" s="20"/>
      <c r="P104" s="20"/>
    </row>
    <row r="105" spans="1:16" s="8" customFormat="1" ht="19.5" customHeight="1" x14ac:dyDescent="0.25">
      <c r="A105" s="1" t="str">
        <f>IF(M105="","",MAX(A$3:A104)+1)</f>
        <v/>
      </c>
      <c r="B105" s="1"/>
      <c r="C105" s="4" t="s">
        <v>114</v>
      </c>
      <c r="D105" s="4"/>
      <c r="E105" s="4"/>
      <c r="F105" s="4"/>
      <c r="G105" s="5"/>
      <c r="H105" s="28"/>
      <c r="I105" s="10"/>
      <c r="J105" s="10"/>
      <c r="K105" s="10"/>
      <c r="L105" s="10"/>
      <c r="M105" s="1"/>
      <c r="N105" s="1"/>
      <c r="O105" s="20"/>
      <c r="P105" s="20"/>
    </row>
    <row r="106" spans="1:16" s="8" customFormat="1" ht="19.5" customHeight="1" x14ac:dyDescent="0.25">
      <c r="A106" s="1">
        <f>IF(M106="","",MAX(A$3:A105)+1)</f>
        <v>45</v>
      </c>
      <c r="B106" s="1"/>
      <c r="C106" s="49" t="s">
        <v>54</v>
      </c>
      <c r="D106" s="4"/>
      <c r="E106" s="36"/>
      <c r="F106" s="36"/>
      <c r="G106" s="36"/>
      <c r="H106" s="36"/>
      <c r="I106" s="36"/>
      <c r="J106" s="36"/>
      <c r="K106" s="36"/>
      <c r="L106" s="37"/>
      <c r="M106" s="1" t="s">
        <v>43</v>
      </c>
      <c r="N106" s="1">
        <v>1</v>
      </c>
      <c r="O106" s="20"/>
      <c r="P106" s="20">
        <f>+O106*N106</f>
        <v>0</v>
      </c>
    </row>
    <row r="107" spans="1:16" s="8" customFormat="1" ht="19.5" customHeight="1" x14ac:dyDescent="0.25">
      <c r="A107" s="1">
        <f>IF(M107="","",MAX(A$3:A106)+1)</f>
        <v>46</v>
      </c>
      <c r="B107" s="1"/>
      <c r="C107" s="49" t="s">
        <v>101</v>
      </c>
      <c r="D107" s="4"/>
      <c r="E107" s="36"/>
      <c r="F107" s="36"/>
      <c r="G107" s="36"/>
      <c r="H107" s="36"/>
      <c r="I107" s="36"/>
      <c r="J107" s="36"/>
      <c r="K107" s="36"/>
      <c r="L107" s="37"/>
      <c r="M107" s="1" t="s">
        <v>49</v>
      </c>
      <c r="N107" s="1">
        <v>11.5</v>
      </c>
      <c r="O107" s="20"/>
      <c r="P107" s="20">
        <f t="shared" ref="P107" si="16">+O107*N107</f>
        <v>0</v>
      </c>
    </row>
    <row r="108" spans="1:16" s="8" customFormat="1" ht="19.5" customHeight="1" x14ac:dyDescent="0.25">
      <c r="A108" s="1">
        <f>IF(M108="","",MAX(A$3:A107)+1)</f>
        <v>47</v>
      </c>
      <c r="B108" s="1"/>
      <c r="C108" s="49" t="s">
        <v>58</v>
      </c>
      <c r="D108" s="4"/>
      <c r="E108" s="36"/>
      <c r="F108" s="36"/>
      <c r="G108" s="36"/>
      <c r="H108" s="36"/>
      <c r="I108" s="36"/>
      <c r="J108" s="36"/>
      <c r="K108" s="36"/>
      <c r="L108" s="37"/>
      <c r="M108" s="1" t="s">
        <v>43</v>
      </c>
      <c r="N108" s="1">
        <v>1</v>
      </c>
      <c r="O108" s="20"/>
      <c r="P108" s="20">
        <f>+O108*N108</f>
        <v>0</v>
      </c>
    </row>
    <row r="109" spans="1:16" s="8" customFormat="1" ht="12.6" customHeight="1" x14ac:dyDescent="0.25">
      <c r="A109" s="1" t="str">
        <f>IF(M109="","",MAX(A$3:A108)+1)</f>
        <v/>
      </c>
      <c r="B109" s="1"/>
      <c r="C109" s="29"/>
      <c r="D109" s="10"/>
      <c r="E109" s="36"/>
      <c r="F109" s="36"/>
      <c r="G109" s="36"/>
      <c r="H109" s="36"/>
      <c r="I109" s="36"/>
      <c r="J109" s="36"/>
      <c r="K109" s="36"/>
      <c r="L109" s="37"/>
      <c r="M109" s="2"/>
      <c r="N109" s="2"/>
      <c r="O109" s="25"/>
      <c r="P109" s="20">
        <f t="shared" ref="P109" si="17">+O109*N109</f>
        <v>0</v>
      </c>
    </row>
    <row r="110" spans="1:16" s="8" customFormat="1" ht="19.5" customHeight="1" x14ac:dyDescent="0.25">
      <c r="A110" s="1" t="str">
        <f>IF(M110="","",MAX(A$3:A109)+1)</f>
        <v/>
      </c>
      <c r="B110" s="1" t="s">
        <v>118</v>
      </c>
      <c r="C110" s="3" t="s">
        <v>119</v>
      </c>
      <c r="D110" s="4"/>
      <c r="E110" s="4"/>
      <c r="F110" s="4"/>
      <c r="G110" s="5"/>
      <c r="H110" s="28" t="s">
        <v>113</v>
      </c>
      <c r="I110" s="10"/>
      <c r="J110" s="10"/>
      <c r="K110" s="10"/>
      <c r="L110" s="10"/>
      <c r="M110" s="1"/>
      <c r="N110" s="1"/>
      <c r="O110" s="20"/>
      <c r="P110" s="20"/>
    </row>
    <row r="111" spans="1:16" s="8" customFormat="1" ht="19.5" customHeight="1" x14ac:dyDescent="0.25">
      <c r="A111" s="1">
        <f>IF(M111="","",MAX(A$3:A110)+1)</f>
        <v>48</v>
      </c>
      <c r="B111" s="1"/>
      <c r="C111" s="49" t="s">
        <v>54</v>
      </c>
      <c r="D111" s="4"/>
      <c r="E111" s="36"/>
      <c r="F111" s="36"/>
      <c r="G111" s="36"/>
      <c r="H111" s="36"/>
      <c r="I111" s="36"/>
      <c r="J111" s="36"/>
      <c r="K111" s="36"/>
      <c r="L111" s="37"/>
      <c r="M111" s="1" t="s">
        <v>43</v>
      </c>
      <c r="N111" s="1">
        <v>1</v>
      </c>
      <c r="O111" s="20"/>
      <c r="P111" s="20">
        <f>+O111*N111</f>
        <v>0</v>
      </c>
    </row>
    <row r="112" spans="1:16" s="8" customFormat="1" ht="19.5" customHeight="1" x14ac:dyDescent="0.25">
      <c r="A112" s="1">
        <f>IF(M112="","",MAX(A$3:A111)+1)</f>
        <v>49</v>
      </c>
      <c r="B112" s="1"/>
      <c r="C112" s="49" t="s">
        <v>101</v>
      </c>
      <c r="D112" s="4"/>
      <c r="E112" s="36"/>
      <c r="F112" s="36"/>
      <c r="G112" s="36"/>
      <c r="H112" s="36"/>
      <c r="I112" s="36"/>
      <c r="J112" s="36"/>
      <c r="K112" s="36"/>
      <c r="L112" s="37"/>
      <c r="M112" s="1" t="s">
        <v>49</v>
      </c>
      <c r="N112" s="1">
        <v>11.5</v>
      </c>
      <c r="O112" s="20"/>
      <c r="P112" s="20">
        <f t="shared" ref="P112" si="18">+O112*N112</f>
        <v>0</v>
      </c>
    </row>
    <row r="113" spans="1:16" s="8" customFormat="1" ht="19.5" customHeight="1" x14ac:dyDescent="0.25">
      <c r="A113" s="1">
        <f>IF(M113="","",MAX(A$3:A112)+1)</f>
        <v>50</v>
      </c>
      <c r="B113" s="1"/>
      <c r="C113" s="49" t="s">
        <v>58</v>
      </c>
      <c r="D113" s="4"/>
      <c r="E113" s="36"/>
      <c r="F113" s="36"/>
      <c r="G113" s="36"/>
      <c r="H113" s="36"/>
      <c r="I113" s="36"/>
      <c r="J113" s="36"/>
      <c r="K113" s="36"/>
      <c r="L113" s="37"/>
      <c r="M113" s="1" t="s">
        <v>43</v>
      </c>
      <c r="N113" s="1">
        <v>1</v>
      </c>
      <c r="O113" s="20"/>
      <c r="P113" s="20">
        <f>+O113*N113</f>
        <v>0</v>
      </c>
    </row>
    <row r="114" spans="1:16" s="8" customFormat="1" ht="12.6" customHeight="1" x14ac:dyDescent="0.25">
      <c r="A114" s="1" t="str">
        <f>IF(M114="","",MAX(A$3:A113)+1)</f>
        <v/>
      </c>
      <c r="B114" s="1"/>
      <c r="C114" s="29"/>
      <c r="D114" s="10"/>
      <c r="E114" s="36"/>
      <c r="F114" s="36"/>
      <c r="G114" s="36"/>
      <c r="H114" s="36"/>
      <c r="I114" s="36"/>
      <c r="J114" s="36"/>
      <c r="K114" s="36"/>
      <c r="L114" s="37"/>
      <c r="M114" s="2"/>
      <c r="N114" s="2"/>
      <c r="O114" s="25"/>
      <c r="P114" s="20">
        <f t="shared" ref="P114" si="19">+O114*N114</f>
        <v>0</v>
      </c>
    </row>
    <row r="115" spans="1:16" s="8" customFormat="1" ht="19.5" customHeight="1" x14ac:dyDescent="0.25">
      <c r="A115" s="1" t="str">
        <f>IF(M115="","",MAX(A$3:A114)+1)</f>
        <v/>
      </c>
      <c r="B115" s="1" t="s">
        <v>120</v>
      </c>
      <c r="C115" s="3" t="s">
        <v>121</v>
      </c>
      <c r="D115" s="4"/>
      <c r="E115" s="4"/>
      <c r="F115" s="4"/>
      <c r="G115" s="5"/>
      <c r="H115" s="28"/>
      <c r="I115" s="10"/>
      <c r="J115" s="28" t="s">
        <v>122</v>
      </c>
      <c r="K115" s="10"/>
      <c r="L115" s="10"/>
      <c r="M115" s="1"/>
      <c r="N115" s="1"/>
      <c r="O115" s="20"/>
      <c r="P115" s="20"/>
    </row>
    <row r="116" spans="1:16" s="8" customFormat="1" ht="19.5" customHeight="1" x14ac:dyDescent="0.25">
      <c r="A116" s="1" t="str">
        <f>IF(M116="","",MAX(A$3:A115)+1)</f>
        <v/>
      </c>
      <c r="B116" s="1"/>
      <c r="C116" s="3" t="s">
        <v>123</v>
      </c>
      <c r="D116" s="4"/>
      <c r="E116" s="4"/>
      <c r="F116" s="4"/>
      <c r="G116" s="5"/>
      <c r="H116" s="28"/>
      <c r="I116" s="10"/>
      <c r="J116" s="10"/>
      <c r="K116" s="10"/>
      <c r="L116" s="10"/>
      <c r="M116" s="1"/>
      <c r="N116" s="1"/>
      <c r="O116" s="20"/>
      <c r="P116" s="20"/>
    </row>
    <row r="117" spans="1:16" s="8" customFormat="1" ht="19.5" customHeight="1" x14ac:dyDescent="0.25">
      <c r="A117" s="1">
        <f>IF(M117="","",MAX(A$3:A116)+1)</f>
        <v>51</v>
      </c>
      <c r="B117" s="1"/>
      <c r="C117" s="49" t="s">
        <v>54</v>
      </c>
      <c r="D117" s="4"/>
      <c r="E117" s="36"/>
      <c r="F117" s="36"/>
      <c r="G117" s="36"/>
      <c r="H117" s="36"/>
      <c r="I117" s="36"/>
      <c r="J117" s="36"/>
      <c r="K117" s="36"/>
      <c r="L117" s="37"/>
      <c r="M117" s="1" t="s">
        <v>43</v>
      </c>
      <c r="N117" s="1">
        <v>1</v>
      </c>
      <c r="O117" s="20"/>
      <c r="P117" s="20">
        <f>+O117*N117</f>
        <v>0</v>
      </c>
    </row>
    <row r="118" spans="1:16" s="8" customFormat="1" ht="19.5" customHeight="1" x14ac:dyDescent="0.25">
      <c r="A118" s="1">
        <f>IF(M118="","",MAX(A$3:A117)+1)</f>
        <v>52</v>
      </c>
      <c r="B118" s="1"/>
      <c r="C118" s="52" t="s">
        <v>124</v>
      </c>
      <c r="D118" s="4"/>
      <c r="E118" s="36"/>
      <c r="F118" s="36"/>
      <c r="G118" s="36"/>
      <c r="H118" s="36"/>
      <c r="I118" s="36"/>
      <c r="J118" s="36"/>
      <c r="K118" s="36"/>
      <c r="L118" s="37"/>
      <c r="M118" s="1" t="s">
        <v>65</v>
      </c>
      <c r="N118" s="1">
        <v>1</v>
      </c>
      <c r="O118" s="20"/>
      <c r="P118" s="20">
        <f t="shared" ref="P118:P148" si="20">+O118*N118</f>
        <v>0</v>
      </c>
    </row>
    <row r="119" spans="1:16" s="8" customFormat="1" ht="19.5" customHeight="1" x14ac:dyDescent="0.25">
      <c r="A119" s="1">
        <f>IF(M119="","",MAX(A$3:A118)+1)</f>
        <v>53</v>
      </c>
      <c r="B119" s="1"/>
      <c r="C119" s="52" t="s">
        <v>125</v>
      </c>
      <c r="D119" s="4"/>
      <c r="E119" s="36"/>
      <c r="F119" s="36"/>
      <c r="G119" s="36"/>
      <c r="H119" s="36"/>
      <c r="I119" s="36"/>
      <c r="J119" s="36"/>
      <c r="K119" s="36"/>
      <c r="L119" s="37"/>
      <c r="M119" s="1" t="s">
        <v>65</v>
      </c>
      <c r="N119" s="1">
        <v>1</v>
      </c>
      <c r="O119" s="20"/>
      <c r="P119" s="20">
        <f t="shared" si="20"/>
        <v>0</v>
      </c>
    </row>
    <row r="120" spans="1:16" s="8" customFormat="1" ht="19.5" customHeight="1" x14ac:dyDescent="0.25">
      <c r="A120" s="1">
        <f>IF(M120="","",MAX(A$3:A119)+1)</f>
        <v>54</v>
      </c>
      <c r="B120" s="1"/>
      <c r="C120" s="49" t="s">
        <v>101</v>
      </c>
      <c r="D120" s="4"/>
      <c r="E120" s="36"/>
      <c r="F120" s="36"/>
      <c r="G120" s="36"/>
      <c r="H120" s="36"/>
      <c r="I120" s="36"/>
      <c r="J120" s="36"/>
      <c r="K120" s="36"/>
      <c r="L120" s="37"/>
      <c r="M120" s="1" t="s">
        <v>49</v>
      </c>
      <c r="N120" s="1">
        <v>11.5</v>
      </c>
      <c r="O120" s="20"/>
      <c r="P120" s="20">
        <f t="shared" si="20"/>
        <v>0</v>
      </c>
    </row>
    <row r="121" spans="1:16" s="8" customFormat="1" ht="19.5" customHeight="1" x14ac:dyDescent="0.25">
      <c r="A121" s="1">
        <f>IF(M121="","",MAX(A$3:A120)+1)</f>
        <v>55</v>
      </c>
      <c r="B121" s="1"/>
      <c r="C121" s="49" t="s">
        <v>58</v>
      </c>
      <c r="D121" s="4"/>
      <c r="E121" s="36"/>
      <c r="F121" s="36"/>
      <c r="G121" s="36"/>
      <c r="H121" s="36"/>
      <c r="I121" s="36"/>
      <c r="J121" s="36"/>
      <c r="K121" s="36"/>
      <c r="L121" s="37"/>
      <c r="M121" s="1" t="s">
        <v>43</v>
      </c>
      <c r="N121" s="1">
        <v>1</v>
      </c>
      <c r="O121" s="20"/>
      <c r="P121" s="20">
        <f t="shared" si="20"/>
        <v>0</v>
      </c>
    </row>
    <row r="122" spans="1:16" s="8" customFormat="1" ht="45" customHeight="1" x14ac:dyDescent="0.25">
      <c r="A122" s="1" t="str">
        <f>IF(M122="","",MAX(A$3:A121)+1)</f>
        <v/>
      </c>
      <c r="B122" s="1"/>
      <c r="C122" s="49"/>
      <c r="D122" s="4"/>
      <c r="E122" s="36"/>
      <c r="F122" s="36"/>
      <c r="G122" s="36"/>
      <c r="H122" s="36"/>
      <c r="I122" s="36"/>
      <c r="J122" s="36"/>
      <c r="K122" s="36"/>
      <c r="L122" s="36"/>
      <c r="M122" s="1"/>
      <c r="N122" s="1"/>
      <c r="O122" s="20"/>
      <c r="P122" s="20"/>
    </row>
    <row r="123" spans="1:16" s="8" customFormat="1" ht="19.149999999999999" customHeight="1" x14ac:dyDescent="0.25">
      <c r="A123" s="1" t="str">
        <f>IF(M123="","",MAX(A$3:A122)+1)</f>
        <v/>
      </c>
      <c r="B123" s="1" t="s">
        <v>96</v>
      </c>
      <c r="C123" s="29" t="s">
        <v>126</v>
      </c>
      <c r="D123" s="10"/>
      <c r="E123" s="10"/>
      <c r="F123" s="10"/>
      <c r="G123" s="10"/>
      <c r="H123" s="10"/>
      <c r="I123" s="10"/>
      <c r="J123" s="10"/>
      <c r="K123" s="10"/>
      <c r="L123" s="10"/>
      <c r="M123" s="1"/>
      <c r="N123" s="1"/>
      <c r="O123" s="32"/>
      <c r="P123" s="20">
        <f t="shared" si="20"/>
        <v>0</v>
      </c>
    </row>
    <row r="124" spans="1:16" s="8" customFormat="1" ht="7.15" customHeight="1" x14ac:dyDescent="0.25">
      <c r="A124" s="1" t="str">
        <f>IF(M124="","",MAX(A$3:A123)+1)</f>
        <v/>
      </c>
      <c r="B124" s="1"/>
      <c r="C124" s="29"/>
      <c r="D124" s="10"/>
      <c r="E124" s="36"/>
      <c r="F124" s="36"/>
      <c r="G124" s="36"/>
      <c r="H124" s="36"/>
      <c r="I124" s="36"/>
      <c r="J124" s="36"/>
      <c r="K124" s="36"/>
      <c r="L124" s="37"/>
      <c r="M124" s="2"/>
      <c r="N124" s="2"/>
      <c r="O124" s="25"/>
      <c r="P124" s="20">
        <f t="shared" si="20"/>
        <v>0</v>
      </c>
    </row>
    <row r="125" spans="1:16" s="8" customFormat="1" ht="19.5" customHeight="1" x14ac:dyDescent="0.25">
      <c r="A125" s="1" t="str">
        <f>IF(M125="","",MAX(A$3:A124)+1)</f>
        <v/>
      </c>
      <c r="B125" s="1" t="s">
        <v>102</v>
      </c>
      <c r="C125" s="3" t="s">
        <v>127</v>
      </c>
      <c r="D125" s="4"/>
      <c r="E125" s="4"/>
      <c r="F125" s="4"/>
      <c r="G125" s="5"/>
      <c r="H125" s="28"/>
      <c r="I125" s="10"/>
      <c r="J125" s="10"/>
      <c r="K125" s="10"/>
      <c r="L125" s="10"/>
      <c r="M125" s="1"/>
      <c r="N125" s="1"/>
      <c r="O125" s="20"/>
      <c r="P125" s="20">
        <f t="shared" si="20"/>
        <v>0</v>
      </c>
    </row>
    <row r="126" spans="1:16" s="8" customFormat="1" ht="26.45" customHeight="1" collapsed="1" x14ac:dyDescent="0.25">
      <c r="A126" s="1" t="str">
        <f>IF(M126="","",MAX(A$3:A125)+1)</f>
        <v/>
      </c>
      <c r="B126" s="1"/>
      <c r="C126" s="167" t="s">
        <v>128</v>
      </c>
      <c r="D126" s="168"/>
      <c r="E126" s="168"/>
      <c r="F126" s="168"/>
      <c r="G126" s="168"/>
      <c r="H126" s="168"/>
      <c r="I126" s="168"/>
      <c r="J126" s="168"/>
      <c r="K126" s="168"/>
      <c r="L126" s="169"/>
      <c r="M126" s="1"/>
      <c r="N126" s="1"/>
      <c r="O126" s="20"/>
      <c r="P126" s="20"/>
    </row>
    <row r="127" spans="1:16" s="8" customFormat="1" ht="16.149999999999999" hidden="1" customHeight="1" outlineLevel="1" x14ac:dyDescent="0.25">
      <c r="A127" s="1" t="str">
        <f>IF(M127="","",MAX(A$3:A126)+1)</f>
        <v/>
      </c>
      <c r="B127" s="1"/>
      <c r="C127" s="40"/>
      <c r="D127" s="35"/>
      <c r="E127" s="39"/>
      <c r="F127" s="34">
        <v>75</v>
      </c>
      <c r="G127" s="38" t="s">
        <v>526</v>
      </c>
      <c r="H127" s="34">
        <v>3</v>
      </c>
      <c r="I127" s="38" t="s">
        <v>522</v>
      </c>
      <c r="J127" s="34">
        <f>+H127*F127</f>
        <v>225</v>
      </c>
      <c r="K127" s="39"/>
      <c r="L127" s="50"/>
      <c r="M127" s="1"/>
      <c r="N127" s="1"/>
      <c r="O127" s="20"/>
      <c r="P127" s="20"/>
    </row>
    <row r="128" spans="1:16" s="8" customFormat="1" ht="19.5" customHeight="1" x14ac:dyDescent="0.25">
      <c r="A128" s="1">
        <f>IF(M128="","",MAX(A$3:A127)+1)</f>
        <v>56</v>
      </c>
      <c r="B128" s="1"/>
      <c r="C128" s="49" t="s">
        <v>54</v>
      </c>
      <c r="D128" s="4"/>
      <c r="E128" s="36"/>
      <c r="F128" s="36"/>
      <c r="G128" s="36"/>
      <c r="H128" s="36"/>
      <c r="I128" s="36"/>
      <c r="J128" s="36"/>
      <c r="K128" s="36"/>
      <c r="L128" s="37"/>
      <c r="M128" s="1" t="s">
        <v>43</v>
      </c>
      <c r="N128" s="1">
        <v>1</v>
      </c>
      <c r="O128" s="20"/>
      <c r="P128" s="20">
        <f>+O128*N128</f>
        <v>0</v>
      </c>
    </row>
    <row r="129" spans="1:16" s="8" customFormat="1" ht="19.5" customHeight="1" x14ac:dyDescent="0.25">
      <c r="A129" s="1">
        <f>IF(M129="","",MAX(A$3:A128)+1)</f>
        <v>57</v>
      </c>
      <c r="B129" s="1"/>
      <c r="C129" s="52" t="s">
        <v>106</v>
      </c>
      <c r="D129" s="4"/>
      <c r="E129" s="36"/>
      <c r="F129" s="36"/>
      <c r="G129" s="36"/>
      <c r="H129" s="36"/>
      <c r="I129" s="36"/>
      <c r="J129" s="36"/>
      <c r="K129" s="36"/>
      <c r="L129" s="37"/>
      <c r="M129" s="1" t="s">
        <v>43</v>
      </c>
      <c r="N129" s="1">
        <v>1</v>
      </c>
      <c r="O129" s="20"/>
      <c r="P129" s="20">
        <f t="shared" ref="P129:P130" si="21">+O129*N129</f>
        <v>0</v>
      </c>
    </row>
    <row r="130" spans="1:16" s="8" customFormat="1" ht="19.5" customHeight="1" x14ac:dyDescent="0.25">
      <c r="A130" s="1">
        <f>IF(M130="","",MAX(A$3:A129)+1)</f>
        <v>58</v>
      </c>
      <c r="B130" s="1"/>
      <c r="C130" s="49" t="s">
        <v>101</v>
      </c>
      <c r="D130" s="4"/>
      <c r="E130" s="36"/>
      <c r="F130" s="36"/>
      <c r="G130" s="36"/>
      <c r="H130" s="36"/>
      <c r="I130" s="36"/>
      <c r="J130" s="36"/>
      <c r="K130" s="36"/>
      <c r="L130" s="37"/>
      <c r="M130" s="1" t="s">
        <v>49</v>
      </c>
      <c r="N130" s="1">
        <v>4</v>
      </c>
      <c r="O130" s="20"/>
      <c r="P130" s="20">
        <f t="shared" si="21"/>
        <v>0</v>
      </c>
    </row>
    <row r="131" spans="1:16" s="8" customFormat="1" ht="19.5" customHeight="1" x14ac:dyDescent="0.25">
      <c r="A131" s="1">
        <f>IF(M131="","",MAX(A$3:A130)+1)</f>
        <v>59</v>
      </c>
      <c r="B131" s="1"/>
      <c r="C131" s="49" t="s">
        <v>58</v>
      </c>
      <c r="D131" s="4"/>
      <c r="E131" s="36"/>
      <c r="F131" s="36"/>
      <c r="G131" s="36"/>
      <c r="H131" s="36"/>
      <c r="I131" s="36"/>
      <c r="J131" s="36"/>
      <c r="K131" s="36"/>
      <c r="L131" s="37"/>
      <c r="M131" s="1" t="s">
        <v>43</v>
      </c>
      <c r="N131" s="1">
        <v>1</v>
      </c>
      <c r="O131" s="20"/>
      <c r="P131" s="20">
        <f>+O131*N131</f>
        <v>0</v>
      </c>
    </row>
    <row r="132" spans="1:16" s="8" customFormat="1" ht="12.6" customHeight="1" x14ac:dyDescent="0.25">
      <c r="A132" s="1" t="str">
        <f>IF(M132="","",MAX(A$3:A131)+1)</f>
        <v/>
      </c>
      <c r="B132" s="1"/>
      <c r="C132" s="29"/>
      <c r="D132" s="10"/>
      <c r="E132" s="36"/>
      <c r="F132" s="36"/>
      <c r="G132" s="36"/>
      <c r="H132" s="36"/>
      <c r="I132" s="36"/>
      <c r="J132" s="36"/>
      <c r="K132" s="36"/>
      <c r="L132" s="37"/>
      <c r="M132" s="2"/>
      <c r="N132" s="2"/>
      <c r="O132" s="25"/>
      <c r="P132" s="20">
        <f t="shared" ref="P132:P133" si="22">+O132*N132</f>
        <v>0</v>
      </c>
    </row>
    <row r="133" spans="1:16" s="8" customFormat="1" ht="19.5" customHeight="1" x14ac:dyDescent="0.25">
      <c r="A133" s="1" t="str">
        <f>IF(M133="","",MAX(A$3:A132)+1)</f>
        <v/>
      </c>
      <c r="B133" s="1" t="s">
        <v>102</v>
      </c>
      <c r="C133" s="3" t="s">
        <v>129</v>
      </c>
      <c r="D133" s="4"/>
      <c r="E133" s="4"/>
      <c r="F133" s="4"/>
      <c r="G133" s="5"/>
      <c r="H133" s="28"/>
      <c r="I133" s="10"/>
      <c r="J133" s="10"/>
      <c r="K133" s="10"/>
      <c r="L133" s="10"/>
      <c r="M133" s="1"/>
      <c r="N133" s="1"/>
      <c r="O133" s="20"/>
      <c r="P133" s="20">
        <f t="shared" si="22"/>
        <v>0</v>
      </c>
    </row>
    <row r="134" spans="1:16" s="8" customFormat="1" ht="26.45" customHeight="1" collapsed="1" x14ac:dyDescent="0.25">
      <c r="A134" s="1" t="str">
        <f>IF(M134="","",MAX(A$3:A133)+1)</f>
        <v/>
      </c>
      <c r="B134" s="1"/>
      <c r="C134" s="167" t="s">
        <v>128</v>
      </c>
      <c r="D134" s="168"/>
      <c r="E134" s="168"/>
      <c r="F134" s="168"/>
      <c r="G134" s="168"/>
      <c r="H134" s="168"/>
      <c r="I134" s="168"/>
      <c r="J134" s="168"/>
      <c r="K134" s="168"/>
      <c r="L134" s="169"/>
      <c r="M134" s="1"/>
      <c r="N134" s="1"/>
      <c r="O134" s="20"/>
      <c r="P134" s="20"/>
    </row>
    <row r="135" spans="1:16" s="8" customFormat="1" ht="16.149999999999999" hidden="1" customHeight="1" outlineLevel="1" x14ac:dyDescent="0.25">
      <c r="A135" s="1" t="str">
        <f>IF(M135="","",MAX(A$3:A134)+1)</f>
        <v/>
      </c>
      <c r="B135" s="1"/>
      <c r="C135" s="40"/>
      <c r="D135" s="35"/>
      <c r="E135" s="39">
        <v>2</v>
      </c>
      <c r="F135" s="34">
        <v>25</v>
      </c>
      <c r="G135" s="38" t="s">
        <v>526</v>
      </c>
      <c r="H135" s="34">
        <v>3</v>
      </c>
      <c r="I135" s="38" t="s">
        <v>522</v>
      </c>
      <c r="J135" s="34">
        <f>+H135*F135*E135</f>
        <v>150</v>
      </c>
      <c r="K135" s="39"/>
      <c r="L135" s="50"/>
      <c r="M135" s="1"/>
      <c r="N135" s="1"/>
      <c r="O135" s="20"/>
      <c r="P135" s="20"/>
    </row>
    <row r="136" spans="1:16" s="8" customFormat="1" ht="19.5" customHeight="1" x14ac:dyDescent="0.25">
      <c r="A136" s="1">
        <f>IF(M136="","",MAX(A$3:A135)+1)</f>
        <v>60</v>
      </c>
      <c r="B136" s="1"/>
      <c r="C136" s="49" t="s">
        <v>54</v>
      </c>
      <c r="D136" s="4"/>
      <c r="E136" s="36"/>
      <c r="F136" s="36"/>
      <c r="G136" s="36"/>
      <c r="H136" s="36"/>
      <c r="I136" s="36"/>
      <c r="J136" s="36"/>
      <c r="K136" s="36"/>
      <c r="L136" s="37"/>
      <c r="M136" s="1" t="s">
        <v>43</v>
      </c>
      <c r="N136" s="1">
        <v>1</v>
      </c>
      <c r="O136" s="20"/>
      <c r="P136" s="20">
        <f>+O136*N136</f>
        <v>0</v>
      </c>
    </row>
    <row r="137" spans="1:16" s="8" customFormat="1" ht="19.5" customHeight="1" x14ac:dyDescent="0.25">
      <c r="A137" s="1">
        <f>IF(M137="","",MAX(A$3:A136)+1)</f>
        <v>61</v>
      </c>
      <c r="B137" s="1"/>
      <c r="C137" s="52" t="s">
        <v>106</v>
      </c>
      <c r="D137" s="4"/>
      <c r="E137" s="36"/>
      <c r="F137" s="36"/>
      <c r="G137" s="36"/>
      <c r="H137" s="36"/>
      <c r="I137" s="36"/>
      <c r="J137" s="36"/>
      <c r="K137" s="36"/>
      <c r="L137" s="37"/>
      <c r="M137" s="1" t="s">
        <v>43</v>
      </c>
      <c r="N137" s="1">
        <v>1</v>
      </c>
      <c r="O137" s="20"/>
      <c r="P137" s="20">
        <f t="shared" ref="P137:P138" si="23">+O137*N137</f>
        <v>0</v>
      </c>
    </row>
    <row r="138" spans="1:16" s="8" customFormat="1" ht="19.5" customHeight="1" x14ac:dyDescent="0.25">
      <c r="A138" s="1">
        <f>IF(M138="","",MAX(A$3:A137)+1)</f>
        <v>62</v>
      </c>
      <c r="B138" s="1"/>
      <c r="C138" s="49" t="s">
        <v>101</v>
      </c>
      <c r="D138" s="4"/>
      <c r="E138" s="36"/>
      <c r="F138" s="36"/>
      <c r="G138" s="36"/>
      <c r="H138" s="36"/>
      <c r="I138" s="36"/>
      <c r="J138" s="36"/>
      <c r="K138" s="36"/>
      <c r="L138" s="37"/>
      <c r="M138" s="1" t="s">
        <v>49</v>
      </c>
      <c r="N138" s="1">
        <v>4</v>
      </c>
      <c r="O138" s="20"/>
      <c r="P138" s="20">
        <f t="shared" si="23"/>
        <v>0</v>
      </c>
    </row>
    <row r="139" spans="1:16" s="8" customFormat="1" ht="19.5" customHeight="1" x14ac:dyDescent="0.25">
      <c r="A139" s="1">
        <f>IF(M139="","",MAX(A$3:A138)+1)</f>
        <v>63</v>
      </c>
      <c r="B139" s="1"/>
      <c r="C139" s="49" t="s">
        <v>58</v>
      </c>
      <c r="D139" s="4"/>
      <c r="E139" s="36"/>
      <c r="F139" s="36"/>
      <c r="G139" s="36"/>
      <c r="H139" s="36"/>
      <c r="I139" s="36"/>
      <c r="J139" s="36"/>
      <c r="K139" s="36"/>
      <c r="L139" s="37"/>
      <c r="M139" s="1" t="s">
        <v>43</v>
      </c>
      <c r="N139" s="1">
        <v>1</v>
      </c>
      <c r="O139" s="20"/>
      <c r="P139" s="20">
        <f>+O139*N139</f>
        <v>0</v>
      </c>
    </row>
    <row r="140" spans="1:16" s="8" customFormat="1" ht="12.6" customHeight="1" x14ac:dyDescent="0.25">
      <c r="A140" s="1" t="str">
        <f>IF(M140="","",MAX(A$3:A139)+1)</f>
        <v/>
      </c>
      <c r="B140" s="1"/>
      <c r="C140" s="29"/>
      <c r="D140" s="10"/>
      <c r="E140" s="36"/>
      <c r="F140" s="36"/>
      <c r="G140" s="36"/>
      <c r="H140" s="36"/>
      <c r="I140" s="36"/>
      <c r="J140" s="36"/>
      <c r="K140" s="36"/>
      <c r="L140" s="37"/>
      <c r="M140" s="2"/>
      <c r="N140" s="2"/>
      <c r="O140" s="25"/>
      <c r="P140" s="20">
        <f t="shared" ref="P140" si="24">+O140*N140</f>
        <v>0</v>
      </c>
    </row>
    <row r="141" spans="1:16" s="8" customFormat="1" ht="19.5" customHeight="1" x14ac:dyDescent="0.25">
      <c r="A141" s="1" t="str">
        <f>IF(M141="","",MAX(A$3:A140)+1)</f>
        <v/>
      </c>
      <c r="B141" s="1" t="s">
        <v>111</v>
      </c>
      <c r="C141" s="3" t="s">
        <v>130</v>
      </c>
      <c r="D141" s="4"/>
      <c r="E141" s="4"/>
      <c r="F141" s="4"/>
      <c r="G141" s="5"/>
      <c r="H141" s="28" t="s">
        <v>131</v>
      </c>
      <c r="I141" s="10"/>
      <c r="J141" s="10"/>
      <c r="K141" s="10"/>
      <c r="L141" s="10"/>
      <c r="M141" s="1"/>
      <c r="N141" s="1"/>
      <c r="O141" s="20"/>
      <c r="P141" s="20"/>
    </row>
    <row r="142" spans="1:16" s="8" customFormat="1" ht="19.5" customHeight="1" x14ac:dyDescent="0.25">
      <c r="A142" s="1">
        <f>IF(M142="","",MAX(A$3:A141)+1)</f>
        <v>64</v>
      </c>
      <c r="B142" s="1"/>
      <c r="C142" s="49" t="s">
        <v>54</v>
      </c>
      <c r="D142" s="4"/>
      <c r="E142" s="36"/>
      <c r="F142" s="36"/>
      <c r="G142" s="36"/>
      <c r="H142" s="36"/>
      <c r="I142" s="36"/>
      <c r="J142" s="36"/>
      <c r="K142" s="36"/>
      <c r="L142" s="37"/>
      <c r="M142" s="1" t="s">
        <v>43</v>
      </c>
      <c r="N142" s="1">
        <v>1</v>
      </c>
      <c r="O142" s="20"/>
      <c r="P142" s="20">
        <f>+O142*N142</f>
        <v>0</v>
      </c>
    </row>
    <row r="143" spans="1:16" s="8" customFormat="1" ht="19.5" customHeight="1" x14ac:dyDescent="0.25">
      <c r="A143" s="1">
        <f>IF(M143="","",MAX(A$3:A142)+1)</f>
        <v>65</v>
      </c>
      <c r="B143" s="1"/>
      <c r="C143" s="49" t="s">
        <v>101</v>
      </c>
      <c r="D143" s="4"/>
      <c r="E143" s="36"/>
      <c r="F143" s="36"/>
      <c r="G143" s="36"/>
      <c r="H143" s="36"/>
      <c r="I143" s="36"/>
      <c r="J143" s="36"/>
      <c r="K143" s="36"/>
      <c r="L143" s="37"/>
      <c r="M143" s="1" t="s">
        <v>49</v>
      </c>
      <c r="N143" s="1">
        <v>4</v>
      </c>
      <c r="O143" s="20"/>
      <c r="P143" s="20">
        <f t="shared" ref="P143" si="25">+O143*N143</f>
        <v>0</v>
      </c>
    </row>
    <row r="144" spans="1:16" s="8" customFormat="1" ht="19.5" customHeight="1" x14ac:dyDescent="0.25">
      <c r="A144" s="1">
        <f>IF(M144="","",MAX(A$3:A143)+1)</f>
        <v>66</v>
      </c>
      <c r="B144" s="1"/>
      <c r="C144" s="49" t="s">
        <v>58</v>
      </c>
      <c r="D144" s="4"/>
      <c r="E144" s="36"/>
      <c r="F144" s="36"/>
      <c r="G144" s="36"/>
      <c r="H144" s="36"/>
      <c r="I144" s="36"/>
      <c r="J144" s="36"/>
      <c r="K144" s="36"/>
      <c r="L144" s="37"/>
      <c r="M144" s="1" t="s">
        <v>43</v>
      </c>
      <c r="N144" s="1">
        <v>1</v>
      </c>
      <c r="O144" s="20"/>
      <c r="P144" s="20">
        <f>+O144*N144</f>
        <v>0</v>
      </c>
    </row>
    <row r="145" spans="1:16" s="8" customFormat="1" ht="49.9" customHeight="1" x14ac:dyDescent="0.25">
      <c r="A145" s="1" t="str">
        <f>IF(M145="","",MAX(A$3:A144)+1)</f>
        <v/>
      </c>
      <c r="B145" s="1"/>
      <c r="C145" s="49"/>
      <c r="D145" s="4"/>
      <c r="E145" s="36"/>
      <c r="F145" s="36"/>
      <c r="G145" s="36"/>
      <c r="H145" s="36"/>
      <c r="I145" s="36"/>
      <c r="J145" s="36"/>
      <c r="K145" s="36"/>
      <c r="L145" s="36"/>
      <c r="M145" s="1"/>
      <c r="N145" s="1"/>
      <c r="O145" s="20"/>
      <c r="P145" s="20"/>
    </row>
    <row r="146" spans="1:16" s="8" customFormat="1" ht="18" customHeight="1" x14ac:dyDescent="0.25">
      <c r="A146" s="1" t="str">
        <f>IF(M146="","",MAX(A$3:A145)+1)</f>
        <v/>
      </c>
      <c r="B146" s="1" t="s">
        <v>132</v>
      </c>
      <c r="C146" s="29" t="s">
        <v>133</v>
      </c>
      <c r="D146" s="10"/>
      <c r="E146" s="10"/>
      <c r="F146" s="10"/>
      <c r="G146" s="10"/>
      <c r="H146" s="10"/>
      <c r="I146" s="10"/>
      <c r="J146" s="10"/>
      <c r="K146" s="10"/>
      <c r="L146" s="10"/>
      <c r="M146" s="1"/>
      <c r="N146" s="1"/>
      <c r="O146" s="20"/>
      <c r="P146" s="20">
        <f t="shared" si="20"/>
        <v>0</v>
      </c>
    </row>
    <row r="147" spans="1:16" s="8" customFormat="1" ht="13.15" customHeight="1" x14ac:dyDescent="0.25">
      <c r="A147" s="1" t="str">
        <f>IF(M147="","",MAX(A$3:A146)+1)</f>
        <v/>
      </c>
      <c r="B147" s="1"/>
      <c r="C147" s="64"/>
      <c r="D147" s="10"/>
      <c r="E147" s="10"/>
      <c r="F147" s="10"/>
      <c r="G147" s="10"/>
      <c r="H147" s="10"/>
      <c r="I147" s="10"/>
      <c r="J147" s="10"/>
      <c r="K147" s="10"/>
      <c r="L147" s="10"/>
      <c r="M147" s="2"/>
      <c r="N147" s="2"/>
      <c r="O147" s="20"/>
      <c r="P147" s="20">
        <f t="shared" si="20"/>
        <v>0</v>
      </c>
    </row>
    <row r="148" spans="1:16" s="8" customFormat="1" ht="18" customHeight="1" collapsed="1" x14ac:dyDescent="0.25">
      <c r="A148" s="1" t="str">
        <f>IF(M148="","",MAX(A$3:A147)+1)</f>
        <v/>
      </c>
      <c r="B148" s="1" t="s">
        <v>134</v>
      </c>
      <c r="C148" s="65" t="s">
        <v>135</v>
      </c>
      <c r="D148" s="10"/>
      <c r="E148" s="10"/>
      <c r="F148" s="10"/>
      <c r="G148" s="10"/>
      <c r="H148" s="10"/>
      <c r="I148" s="10"/>
      <c r="J148" s="10"/>
      <c r="K148" s="10"/>
      <c r="L148" s="10"/>
      <c r="M148" s="1"/>
      <c r="N148" s="1"/>
      <c r="O148" s="20"/>
      <c r="P148" s="20">
        <f t="shared" si="20"/>
        <v>0</v>
      </c>
    </row>
    <row r="149" spans="1:16" s="8" customFormat="1" ht="16.899999999999999" customHeight="1" x14ac:dyDescent="0.25">
      <c r="A149" s="1">
        <f>IF(M149="","",MAX(A$3:A148)+1)</f>
        <v>67</v>
      </c>
      <c r="B149" s="1"/>
      <c r="C149" s="66" t="s">
        <v>136</v>
      </c>
      <c r="D149" s="10"/>
      <c r="E149" s="10"/>
      <c r="F149" s="10"/>
      <c r="G149" s="10"/>
      <c r="H149" s="10"/>
      <c r="I149" s="10"/>
      <c r="J149" s="10"/>
      <c r="K149" s="10"/>
      <c r="L149" s="10"/>
      <c r="M149" s="67" t="s">
        <v>137</v>
      </c>
      <c r="N149" s="1"/>
      <c r="O149" s="20"/>
      <c r="P149" s="20">
        <f>+O149*N149</f>
        <v>0</v>
      </c>
    </row>
    <row r="150" spans="1:16" s="8" customFormat="1" ht="16.899999999999999" customHeight="1" x14ac:dyDescent="0.25">
      <c r="A150" s="1">
        <f>IF(M150="","",MAX(A$3:A149)+1)</f>
        <v>68</v>
      </c>
      <c r="B150" s="1"/>
      <c r="C150" s="179" t="s">
        <v>138</v>
      </c>
      <c r="D150" s="180"/>
      <c r="E150" s="180"/>
      <c r="F150" s="180"/>
      <c r="G150" s="180"/>
      <c r="H150" s="180"/>
      <c r="I150" s="180"/>
      <c r="J150" s="180"/>
      <c r="K150" s="180"/>
      <c r="L150" s="181"/>
      <c r="M150" s="1" t="s">
        <v>43</v>
      </c>
      <c r="N150" s="1">
        <v>1</v>
      </c>
      <c r="O150" s="20"/>
      <c r="P150" s="20">
        <f t="shared" ref="P150:P156" si="26">+O150*N150</f>
        <v>0</v>
      </c>
    </row>
    <row r="151" spans="1:16" s="8" customFormat="1" ht="16.899999999999999" customHeight="1" x14ac:dyDescent="0.25">
      <c r="A151" s="1">
        <f>IF(M151="","",MAX(A$3:A150)+1)</f>
        <v>69</v>
      </c>
      <c r="B151" s="1"/>
      <c r="C151" s="66" t="s">
        <v>139</v>
      </c>
      <c r="D151" s="4"/>
      <c r="E151" s="4"/>
      <c r="F151" s="68"/>
      <c r="G151" s="5"/>
      <c r="H151" s="28"/>
      <c r="I151" s="10"/>
      <c r="J151" s="10"/>
      <c r="K151" s="10"/>
      <c r="L151" s="10"/>
      <c r="M151" s="1" t="s">
        <v>43</v>
      </c>
      <c r="N151" s="33">
        <v>1</v>
      </c>
      <c r="O151" s="20"/>
      <c r="P151" s="20">
        <f t="shared" si="26"/>
        <v>0</v>
      </c>
    </row>
    <row r="152" spans="1:16" s="8" customFormat="1" ht="16.899999999999999" customHeight="1" x14ac:dyDescent="0.25">
      <c r="A152" s="1">
        <f>IF(M152="","",MAX(A$3:A151)+1)</f>
        <v>70</v>
      </c>
      <c r="B152" s="1"/>
      <c r="C152" s="66" t="s">
        <v>140</v>
      </c>
      <c r="D152" s="4"/>
      <c r="E152" s="4"/>
      <c r="F152" s="68"/>
      <c r="G152" s="5"/>
      <c r="H152" s="28"/>
      <c r="I152" s="10"/>
      <c r="J152" s="10"/>
      <c r="K152" s="10"/>
      <c r="L152" s="10"/>
      <c r="M152" s="1" t="s">
        <v>43</v>
      </c>
      <c r="N152" s="33">
        <v>1</v>
      </c>
      <c r="O152" s="20"/>
      <c r="P152" s="20">
        <f t="shared" si="26"/>
        <v>0</v>
      </c>
    </row>
    <row r="153" spans="1:16" s="8" customFormat="1" ht="16.899999999999999" customHeight="1" x14ac:dyDescent="0.25">
      <c r="A153" s="1">
        <f>IF(M153="","",MAX(A$3:A152)+1)</f>
        <v>71</v>
      </c>
      <c r="B153" s="1"/>
      <c r="C153" s="66" t="s">
        <v>141</v>
      </c>
      <c r="D153" s="4"/>
      <c r="E153" s="4"/>
      <c r="F153" s="68"/>
      <c r="G153" s="5"/>
      <c r="H153" s="28"/>
      <c r="I153" s="10"/>
      <c r="J153" s="10"/>
      <c r="K153" s="10"/>
      <c r="L153" s="10"/>
      <c r="M153" s="1" t="s">
        <v>43</v>
      </c>
      <c r="N153" s="33">
        <v>1</v>
      </c>
      <c r="O153" s="20"/>
      <c r="P153" s="20">
        <f t="shared" si="26"/>
        <v>0</v>
      </c>
    </row>
    <row r="154" spans="1:16" s="8" customFormat="1" ht="18" customHeight="1" x14ac:dyDescent="0.25">
      <c r="A154" s="1" t="str">
        <f>IF(M154="","",MAX(A$3:A153)+1)</f>
        <v/>
      </c>
      <c r="B154" s="1"/>
      <c r="C154" s="64"/>
      <c r="D154" s="10"/>
      <c r="E154" s="10"/>
      <c r="F154" s="10"/>
      <c r="G154" s="10"/>
      <c r="H154" s="10"/>
      <c r="I154" s="10"/>
      <c r="J154" s="10"/>
      <c r="K154" s="10"/>
      <c r="L154" s="10"/>
      <c r="M154" s="2"/>
      <c r="N154" s="2"/>
      <c r="O154" s="20"/>
      <c r="P154" s="20">
        <f t="shared" si="26"/>
        <v>0</v>
      </c>
    </row>
    <row r="155" spans="1:16" s="8" customFormat="1" ht="18" customHeight="1" collapsed="1" x14ac:dyDescent="0.25">
      <c r="A155" s="1" t="str">
        <f>IF(M155="","",MAX(A$3:A154)+1)</f>
        <v/>
      </c>
      <c r="B155" s="1"/>
      <c r="C155" s="65" t="s">
        <v>142</v>
      </c>
      <c r="D155" s="10"/>
      <c r="E155" s="10"/>
      <c r="F155" s="10"/>
      <c r="G155" s="10"/>
      <c r="H155" s="69"/>
      <c r="I155" s="10"/>
      <c r="J155" s="10"/>
      <c r="K155" s="10"/>
      <c r="L155" s="10"/>
      <c r="M155" s="1"/>
      <c r="N155" s="1"/>
      <c r="O155" s="20"/>
      <c r="P155" s="20">
        <f t="shared" si="26"/>
        <v>0</v>
      </c>
    </row>
    <row r="156" spans="1:16" s="8" customFormat="1" ht="18" customHeight="1" collapsed="1" x14ac:dyDescent="0.25">
      <c r="A156" s="1">
        <f>IF(M156="","",MAX(A$3:A155)+1)</f>
        <v>72</v>
      </c>
      <c r="B156" s="1" t="s">
        <v>143</v>
      </c>
      <c r="C156" s="70" t="s">
        <v>144</v>
      </c>
      <c r="D156" s="10"/>
      <c r="E156" s="10"/>
      <c r="F156" s="10"/>
      <c r="G156" s="10"/>
      <c r="H156" s="10"/>
      <c r="I156" s="10"/>
      <c r="J156" s="10"/>
      <c r="K156" s="10"/>
      <c r="L156" s="10"/>
      <c r="M156" s="1" t="s">
        <v>86</v>
      </c>
      <c r="N156" s="24">
        <v>35</v>
      </c>
      <c r="O156" s="20"/>
      <c r="P156" s="20">
        <f t="shared" si="26"/>
        <v>0</v>
      </c>
    </row>
    <row r="157" spans="1:16" s="8" customFormat="1" ht="16.149999999999999" hidden="1" customHeight="1" outlineLevel="1" x14ac:dyDescent="0.25">
      <c r="A157" s="1" t="str">
        <f>IF(M157="","",MAX(A$3:A156)+1)</f>
        <v/>
      </c>
      <c r="B157" s="1"/>
      <c r="C157" s="40" t="s">
        <v>527</v>
      </c>
      <c r="D157" s="35"/>
      <c r="E157" s="39"/>
      <c r="F157" s="34">
        <v>5.2</v>
      </c>
      <c r="G157" s="38" t="s">
        <v>526</v>
      </c>
      <c r="H157" s="34">
        <v>1.65</v>
      </c>
      <c r="I157" s="38" t="s">
        <v>522</v>
      </c>
      <c r="J157" s="34">
        <f>+H157*F157</f>
        <v>8.58</v>
      </c>
      <c r="K157" s="39"/>
      <c r="L157" s="50"/>
      <c r="M157" s="1"/>
      <c r="N157" s="1"/>
      <c r="O157" s="20"/>
      <c r="P157" s="20"/>
    </row>
    <row r="158" spans="1:16" s="8" customFormat="1" ht="16.149999999999999" hidden="1" customHeight="1" outlineLevel="1" x14ac:dyDescent="0.25">
      <c r="A158" s="1" t="str">
        <f>IF(M158="","",MAX(A$3:A157)+1)</f>
        <v/>
      </c>
      <c r="B158" s="1"/>
      <c r="C158" s="40" t="s">
        <v>528</v>
      </c>
      <c r="D158" s="35"/>
      <c r="E158" s="39"/>
      <c r="F158" s="34">
        <v>5.2</v>
      </c>
      <c r="G158" s="38" t="s">
        <v>526</v>
      </c>
      <c r="H158" s="34">
        <v>1.65</v>
      </c>
      <c r="I158" s="38" t="s">
        <v>522</v>
      </c>
      <c r="J158" s="34">
        <f>+H158*F158</f>
        <v>8.58</v>
      </c>
      <c r="K158" s="39"/>
      <c r="L158" s="50"/>
      <c r="M158" s="1"/>
      <c r="N158" s="1"/>
      <c r="O158" s="20"/>
      <c r="P158" s="20"/>
    </row>
    <row r="159" spans="1:16" s="8" customFormat="1" ht="16.149999999999999" hidden="1" customHeight="1" outlineLevel="1" x14ac:dyDescent="0.25">
      <c r="A159" s="1" t="str">
        <f>IF(M159="","",MAX(A$3:A158)+1)</f>
        <v/>
      </c>
      <c r="B159" s="1"/>
      <c r="C159" s="40" t="s">
        <v>529</v>
      </c>
      <c r="D159" s="35"/>
      <c r="E159" s="39"/>
      <c r="F159" s="34">
        <v>5.2</v>
      </c>
      <c r="G159" s="38" t="s">
        <v>526</v>
      </c>
      <c r="H159" s="34">
        <v>1.65</v>
      </c>
      <c r="I159" s="38" t="s">
        <v>522</v>
      </c>
      <c r="J159" s="34">
        <f>+H159*F159</f>
        <v>8.58</v>
      </c>
      <c r="K159" s="39"/>
      <c r="L159" s="50"/>
      <c r="M159" s="1"/>
      <c r="N159" s="1"/>
      <c r="O159" s="20"/>
      <c r="P159" s="20"/>
    </row>
    <row r="160" spans="1:16" s="8" customFormat="1" ht="16.149999999999999" hidden="1" customHeight="1" outlineLevel="1" x14ac:dyDescent="0.25">
      <c r="A160" s="1" t="str">
        <f>IF(M160="","",MAX(A$3:A159)+1)</f>
        <v/>
      </c>
      <c r="B160" s="1"/>
      <c r="C160" s="40" t="s">
        <v>530</v>
      </c>
      <c r="D160" s="35"/>
      <c r="E160" s="39"/>
      <c r="F160" s="34">
        <v>5.2</v>
      </c>
      <c r="G160" s="38" t="s">
        <v>526</v>
      </c>
      <c r="H160" s="34">
        <v>1.65</v>
      </c>
      <c r="I160" s="38" t="s">
        <v>522</v>
      </c>
      <c r="J160" s="41">
        <f>+H160*F160</f>
        <v>8.58</v>
      </c>
      <c r="K160" s="39"/>
      <c r="L160" s="50"/>
      <c r="M160" s="1"/>
      <c r="N160" s="1"/>
      <c r="O160" s="20"/>
      <c r="P160" s="20"/>
    </row>
    <row r="161" spans="1:16" s="8" customFormat="1" ht="16.149999999999999" hidden="1" customHeight="1" outlineLevel="1" x14ac:dyDescent="0.25">
      <c r="A161" s="1" t="str">
        <f>IF(M161="","",MAX(A$3:A160)+1)</f>
        <v/>
      </c>
      <c r="B161" s="1"/>
      <c r="C161" s="40"/>
      <c r="D161" s="35"/>
      <c r="E161" s="39"/>
      <c r="F161" s="34"/>
      <c r="G161" s="38"/>
      <c r="H161" s="34"/>
      <c r="I161" s="38"/>
      <c r="J161" s="34">
        <f>SUM(J157:J160)</f>
        <v>34.32</v>
      </c>
      <c r="K161" s="39"/>
      <c r="L161" s="34"/>
      <c r="M161" s="1"/>
      <c r="N161" s="1"/>
      <c r="O161" s="20"/>
      <c r="P161" s="20"/>
    </row>
    <row r="162" spans="1:16" s="8" customFormat="1" ht="16.899999999999999" customHeight="1" x14ac:dyDescent="0.25">
      <c r="A162" s="1">
        <f>IF(M162="","",MAX(A$3:A161)+1)</f>
        <v>73</v>
      </c>
      <c r="B162" s="1" t="s">
        <v>145</v>
      </c>
      <c r="C162" s="70" t="s">
        <v>146</v>
      </c>
      <c r="D162" s="10"/>
      <c r="E162" s="10"/>
      <c r="F162" s="10"/>
      <c r="G162" s="10"/>
      <c r="H162" s="10"/>
      <c r="I162" s="10"/>
      <c r="J162" s="10"/>
      <c r="K162" s="10"/>
      <c r="L162" s="10"/>
      <c r="M162" s="1" t="s">
        <v>86</v>
      </c>
      <c r="N162" s="24">
        <v>35</v>
      </c>
      <c r="O162" s="20"/>
      <c r="P162" s="20">
        <f t="shared" ref="P162:P176" si="27">+O162*N162</f>
        <v>0</v>
      </c>
    </row>
    <row r="163" spans="1:16" s="8" customFormat="1" ht="16.899999999999999" customHeight="1" x14ac:dyDescent="0.25">
      <c r="A163" s="1">
        <f>IF(M163="","",MAX(A$3:A162)+1)</f>
        <v>74</v>
      </c>
      <c r="B163" s="1" t="s">
        <v>147</v>
      </c>
      <c r="C163" s="70" t="s">
        <v>148</v>
      </c>
      <c r="D163" s="10"/>
      <c r="E163" s="10"/>
      <c r="F163" s="10"/>
      <c r="G163" s="10"/>
      <c r="H163" s="10"/>
      <c r="I163" s="10"/>
      <c r="J163" s="10"/>
      <c r="K163" s="10"/>
      <c r="L163" s="10"/>
      <c r="M163" s="1" t="s">
        <v>149</v>
      </c>
      <c r="N163" s="71">
        <v>1</v>
      </c>
      <c r="O163" s="20"/>
      <c r="P163" s="20">
        <f t="shared" si="27"/>
        <v>0</v>
      </c>
    </row>
    <row r="164" spans="1:16" s="8" customFormat="1" ht="16.899999999999999" customHeight="1" x14ac:dyDescent="0.25">
      <c r="A164" s="1">
        <f>IF(M164="","",MAX(A$3:A163)+1)</f>
        <v>75</v>
      </c>
      <c r="B164" s="1" t="s">
        <v>150</v>
      </c>
      <c r="C164" s="70" t="s">
        <v>151</v>
      </c>
      <c r="D164" s="10"/>
      <c r="E164" s="10"/>
      <c r="F164" s="10"/>
      <c r="G164" s="10"/>
      <c r="H164" s="10"/>
      <c r="I164" s="10"/>
      <c r="J164" s="10"/>
      <c r="K164" s="10"/>
      <c r="L164" s="10"/>
      <c r="M164" s="1" t="s">
        <v>149</v>
      </c>
      <c r="N164" s="71">
        <v>0.6</v>
      </c>
      <c r="O164" s="20"/>
      <c r="P164" s="20">
        <f t="shared" si="27"/>
        <v>0</v>
      </c>
    </row>
    <row r="165" spans="1:16" s="8" customFormat="1" ht="16.899999999999999" customHeight="1" x14ac:dyDescent="0.25">
      <c r="A165" s="1">
        <f>IF(M165="","",MAX(A$3:A164)+1)</f>
        <v>76</v>
      </c>
      <c r="B165" s="1" t="s">
        <v>152</v>
      </c>
      <c r="C165" s="70" t="s">
        <v>153</v>
      </c>
      <c r="D165" s="10"/>
      <c r="E165" s="10"/>
      <c r="F165" s="10"/>
      <c r="G165" s="10"/>
      <c r="H165" s="10"/>
      <c r="I165" s="10"/>
      <c r="J165" s="10"/>
      <c r="K165" s="10"/>
      <c r="L165" s="10"/>
      <c r="M165" s="1" t="s">
        <v>149</v>
      </c>
      <c r="N165" s="71">
        <f>+N164</f>
        <v>0.6</v>
      </c>
      <c r="O165" s="20"/>
      <c r="P165" s="20">
        <f t="shared" si="27"/>
        <v>0</v>
      </c>
    </row>
    <row r="166" spans="1:16" s="8" customFormat="1" ht="16.899999999999999" customHeight="1" x14ac:dyDescent="0.25">
      <c r="A166" s="1">
        <f>IF(M166="","",MAX(A$3:A165)+1)</f>
        <v>77</v>
      </c>
      <c r="B166" s="1" t="s">
        <v>154</v>
      </c>
      <c r="C166" s="70" t="s">
        <v>155</v>
      </c>
      <c r="D166" s="10"/>
      <c r="E166" s="10"/>
      <c r="F166" s="10"/>
      <c r="G166" s="10"/>
      <c r="H166" s="10"/>
      <c r="I166" s="10"/>
      <c r="J166" s="10"/>
      <c r="K166" s="10"/>
      <c r="L166" s="10"/>
      <c r="M166" s="1" t="s">
        <v>566</v>
      </c>
      <c r="N166" s="71">
        <v>2.5</v>
      </c>
      <c r="O166" s="20"/>
      <c r="P166" s="20">
        <f t="shared" si="27"/>
        <v>0</v>
      </c>
    </row>
    <row r="167" spans="1:16" s="8" customFormat="1" ht="16.899999999999999" customHeight="1" x14ac:dyDescent="0.25">
      <c r="A167" s="1">
        <f>IF(M167="","",MAX(A$3:A166)+1)</f>
        <v>78</v>
      </c>
      <c r="B167" s="1" t="s">
        <v>156</v>
      </c>
      <c r="C167" s="70" t="s">
        <v>157</v>
      </c>
      <c r="D167" s="10"/>
      <c r="E167" s="10"/>
      <c r="F167" s="10"/>
      <c r="G167" s="10"/>
      <c r="H167" s="10"/>
      <c r="I167" s="10"/>
      <c r="J167" s="10"/>
      <c r="K167" s="10"/>
      <c r="L167" s="10"/>
      <c r="M167" s="1" t="s">
        <v>149</v>
      </c>
      <c r="N167" s="71">
        <f>+N163+N164</f>
        <v>1.6</v>
      </c>
      <c r="O167" s="20"/>
      <c r="P167" s="20">
        <f t="shared" si="27"/>
        <v>0</v>
      </c>
    </row>
    <row r="168" spans="1:16" s="8" customFormat="1" ht="16.899999999999999" customHeight="1" x14ac:dyDescent="0.25">
      <c r="A168" s="1">
        <f>IF(M168="","",MAX(A$3:A167)+1)</f>
        <v>79</v>
      </c>
      <c r="B168" s="1" t="s">
        <v>158</v>
      </c>
      <c r="C168" s="70" t="s">
        <v>159</v>
      </c>
      <c r="D168" s="10"/>
      <c r="E168" s="10"/>
      <c r="F168" s="10"/>
      <c r="G168" s="10"/>
      <c r="H168" s="10"/>
      <c r="I168" s="10"/>
      <c r="J168" s="10"/>
      <c r="K168" s="10"/>
      <c r="L168" s="10"/>
      <c r="M168" s="1" t="s">
        <v>65</v>
      </c>
      <c r="N168" s="33">
        <v>15</v>
      </c>
      <c r="O168" s="20"/>
      <c r="P168" s="20">
        <f t="shared" si="27"/>
        <v>0</v>
      </c>
    </row>
    <row r="169" spans="1:16" s="8" customFormat="1" ht="16.899999999999999" customHeight="1" x14ac:dyDescent="0.25">
      <c r="A169" s="1">
        <f>IF(M169="","",MAX(A$3:A168)+1)</f>
        <v>80</v>
      </c>
      <c r="B169" s="1" t="s">
        <v>160</v>
      </c>
      <c r="C169" s="70" t="s">
        <v>161</v>
      </c>
      <c r="D169" s="10"/>
      <c r="E169" s="10"/>
      <c r="F169" s="10"/>
      <c r="G169" s="10"/>
      <c r="H169" s="10"/>
      <c r="I169" s="10"/>
      <c r="J169" s="10"/>
      <c r="K169" s="10"/>
      <c r="L169" s="10"/>
      <c r="M169" s="1" t="s">
        <v>162</v>
      </c>
      <c r="N169" s="24">
        <v>80</v>
      </c>
      <c r="O169" s="20"/>
      <c r="P169" s="20">
        <f>+O169*N169</f>
        <v>0</v>
      </c>
    </row>
    <row r="170" spans="1:16" s="8" customFormat="1" ht="16.899999999999999" customHeight="1" x14ac:dyDescent="0.25">
      <c r="A170" s="1" t="str">
        <f>IF(M170="","",MAX(A$3:A169)+1)</f>
        <v/>
      </c>
      <c r="B170" s="1" t="s">
        <v>163</v>
      </c>
      <c r="C170" s="70" t="s">
        <v>164</v>
      </c>
      <c r="D170" s="10"/>
      <c r="E170" s="10"/>
      <c r="F170" s="10"/>
      <c r="G170" s="10"/>
      <c r="H170" s="10"/>
      <c r="I170" s="10"/>
      <c r="J170" s="10"/>
      <c r="K170" s="10"/>
      <c r="L170" s="10"/>
      <c r="M170" s="1"/>
      <c r="N170" s="24"/>
      <c r="O170" s="20"/>
      <c r="P170" s="20">
        <f>+O170*N170</f>
        <v>0</v>
      </c>
    </row>
    <row r="171" spans="1:16" s="8" customFormat="1" ht="16.899999999999999" customHeight="1" x14ac:dyDescent="0.25">
      <c r="A171" s="1"/>
      <c r="B171" s="1"/>
      <c r="C171" s="72" t="s">
        <v>165</v>
      </c>
      <c r="D171" s="10"/>
      <c r="E171" s="10"/>
      <c r="F171" s="10"/>
      <c r="G171" s="10"/>
      <c r="H171" s="10"/>
      <c r="I171" s="10"/>
      <c r="J171" s="10"/>
      <c r="K171" s="10"/>
      <c r="L171" s="10"/>
      <c r="M171" s="1" t="s">
        <v>65</v>
      </c>
      <c r="N171" s="33">
        <v>5</v>
      </c>
      <c r="O171" s="20"/>
      <c r="P171" s="20">
        <f t="shared" si="27"/>
        <v>0</v>
      </c>
    </row>
    <row r="172" spans="1:16" s="8" customFormat="1" ht="16.899999999999999" customHeight="1" x14ac:dyDescent="0.25">
      <c r="A172" s="1"/>
      <c r="B172" s="1"/>
      <c r="C172" s="72" t="s">
        <v>166</v>
      </c>
      <c r="D172" s="10"/>
      <c r="E172" s="10"/>
      <c r="F172" s="10"/>
      <c r="G172" s="10"/>
      <c r="H172" s="10"/>
      <c r="I172" s="10"/>
      <c r="J172" s="10"/>
      <c r="K172" s="10"/>
      <c r="L172" s="10"/>
      <c r="M172" s="1" t="s">
        <v>65</v>
      </c>
      <c r="N172" s="33">
        <v>3</v>
      </c>
      <c r="O172" s="20"/>
      <c r="P172" s="20">
        <f t="shared" si="27"/>
        <v>0</v>
      </c>
    </row>
    <row r="173" spans="1:16" s="8" customFormat="1" ht="16.899999999999999" customHeight="1" x14ac:dyDescent="0.25">
      <c r="A173" s="1">
        <f>IF(M173="","",MAX(A$3:A170)+1)</f>
        <v>81</v>
      </c>
      <c r="B173" s="1" t="s">
        <v>167</v>
      </c>
      <c r="C173" s="70" t="s">
        <v>168</v>
      </c>
      <c r="D173" s="10"/>
      <c r="E173" s="10"/>
      <c r="F173" s="10"/>
      <c r="G173" s="10"/>
      <c r="H173" s="10"/>
      <c r="I173" s="10"/>
      <c r="J173" s="10"/>
      <c r="K173" s="10"/>
      <c r="L173" s="10"/>
      <c r="M173" s="1" t="s">
        <v>43</v>
      </c>
      <c r="N173" s="33">
        <v>1</v>
      </c>
      <c r="O173" s="20"/>
      <c r="P173" s="20">
        <f t="shared" si="27"/>
        <v>0</v>
      </c>
    </row>
    <row r="174" spans="1:16" s="8" customFormat="1" ht="16.899999999999999" customHeight="1" x14ac:dyDescent="0.25">
      <c r="A174" s="1">
        <f>IF(M174="","",MAX(A$3:A173)+1)</f>
        <v>82</v>
      </c>
      <c r="B174" s="1" t="s">
        <v>169</v>
      </c>
      <c r="C174" s="70" t="s">
        <v>170</v>
      </c>
      <c r="D174" s="10"/>
      <c r="E174" s="10"/>
      <c r="F174" s="10"/>
      <c r="G174" s="10"/>
      <c r="H174" s="10"/>
      <c r="I174" s="10"/>
      <c r="J174" s="10"/>
      <c r="K174" s="10"/>
      <c r="L174" s="10"/>
      <c r="M174" s="1" t="s">
        <v>86</v>
      </c>
      <c r="N174" s="24">
        <f>+N156</f>
        <v>35</v>
      </c>
      <c r="O174" s="20"/>
      <c r="P174" s="20">
        <f t="shared" si="27"/>
        <v>0</v>
      </c>
    </row>
    <row r="175" spans="1:16" s="8" customFormat="1" ht="18" customHeight="1" x14ac:dyDescent="0.25">
      <c r="A175" s="1" t="str">
        <f>IF(M175="","",MAX(A$3:A174)+1)</f>
        <v/>
      </c>
      <c r="B175" s="1"/>
      <c r="C175" s="64"/>
      <c r="D175" s="10"/>
      <c r="E175" s="10"/>
      <c r="F175" s="10"/>
      <c r="G175" s="10"/>
      <c r="H175" s="10"/>
      <c r="I175" s="10"/>
      <c r="J175" s="10"/>
      <c r="K175" s="10"/>
      <c r="L175" s="10"/>
      <c r="M175" s="2"/>
      <c r="N175" s="2"/>
      <c r="O175" s="20"/>
      <c r="P175" s="20">
        <f t="shared" si="27"/>
        <v>0</v>
      </c>
    </row>
    <row r="176" spans="1:16" s="8" customFormat="1" ht="18" customHeight="1" collapsed="1" x14ac:dyDescent="0.25">
      <c r="A176" s="1" t="str">
        <f>IF(M176="","",MAX(A$3:A175)+1)</f>
        <v/>
      </c>
      <c r="B176" s="1"/>
      <c r="C176" s="65" t="s">
        <v>171</v>
      </c>
      <c r="D176" s="10"/>
      <c r="E176" s="10"/>
      <c r="F176" s="10"/>
      <c r="G176" s="10"/>
      <c r="H176" s="69"/>
      <c r="I176" s="10"/>
      <c r="J176" s="10"/>
      <c r="K176" s="10"/>
      <c r="L176" s="10"/>
      <c r="M176" s="1"/>
      <c r="N176" s="1"/>
      <c r="O176" s="20"/>
      <c r="P176" s="20">
        <f t="shared" si="27"/>
        <v>0</v>
      </c>
    </row>
    <row r="177" spans="1:16" s="8" customFormat="1" ht="16.149999999999999" hidden="1" customHeight="1" outlineLevel="1" x14ac:dyDescent="0.25">
      <c r="A177" s="1" t="str">
        <f>IF(M177="","",MAX(A$3:A176)+1)</f>
        <v/>
      </c>
      <c r="B177" s="1"/>
      <c r="C177" s="40" t="s">
        <v>527</v>
      </c>
      <c r="D177" s="35"/>
      <c r="E177" s="39"/>
      <c r="F177" s="34">
        <f>+(3.1+1.2)/2</f>
        <v>2.15</v>
      </c>
      <c r="G177" s="38" t="s">
        <v>526</v>
      </c>
      <c r="H177" s="34">
        <v>9</v>
      </c>
      <c r="I177" s="38" t="s">
        <v>522</v>
      </c>
      <c r="J177" s="34">
        <f>+H177*F177</f>
        <v>19.349999999999998</v>
      </c>
      <c r="K177" s="39"/>
      <c r="L177" s="50"/>
      <c r="M177" s="1"/>
      <c r="N177" s="1"/>
      <c r="O177" s="20"/>
      <c r="P177" s="20"/>
    </row>
    <row r="178" spans="1:16" s="8" customFormat="1" ht="16.149999999999999" hidden="1" customHeight="1" outlineLevel="1" x14ac:dyDescent="0.25">
      <c r="A178" s="1" t="str">
        <f>IF(M178="","",MAX(A$3:A177)+1)</f>
        <v/>
      </c>
      <c r="B178" s="1"/>
      <c r="C178" s="40" t="s">
        <v>528</v>
      </c>
      <c r="D178" s="35"/>
      <c r="E178" s="39"/>
      <c r="F178" s="34">
        <f>+(3.4+1.5)/2</f>
        <v>2.4500000000000002</v>
      </c>
      <c r="G178" s="38" t="s">
        <v>526</v>
      </c>
      <c r="H178" s="34">
        <v>9</v>
      </c>
      <c r="I178" s="38" t="s">
        <v>522</v>
      </c>
      <c r="J178" s="34">
        <f>+H178*F178</f>
        <v>22.05</v>
      </c>
      <c r="K178" s="39"/>
      <c r="L178" s="50"/>
      <c r="M178" s="1"/>
      <c r="N178" s="1"/>
      <c r="O178" s="20"/>
      <c r="P178" s="20"/>
    </row>
    <row r="179" spans="1:16" s="8" customFormat="1" ht="16.149999999999999" hidden="1" customHeight="1" outlineLevel="1" x14ac:dyDescent="0.25">
      <c r="A179" s="1" t="str">
        <f>IF(M179="","",MAX(A$3:A178)+1)</f>
        <v/>
      </c>
      <c r="B179" s="1"/>
      <c r="C179" s="40" t="s">
        <v>529</v>
      </c>
      <c r="D179" s="35"/>
      <c r="E179" s="39"/>
      <c r="F179" s="34">
        <f>+(3.4+1.5)/2</f>
        <v>2.4500000000000002</v>
      </c>
      <c r="G179" s="38" t="s">
        <v>526</v>
      </c>
      <c r="H179" s="34">
        <v>9</v>
      </c>
      <c r="I179" s="38" t="s">
        <v>522</v>
      </c>
      <c r="J179" s="34">
        <f>+H179*F179</f>
        <v>22.05</v>
      </c>
      <c r="K179" s="39"/>
      <c r="L179" s="50"/>
      <c r="M179" s="1"/>
      <c r="N179" s="1"/>
      <c r="O179" s="20"/>
      <c r="P179" s="20"/>
    </row>
    <row r="180" spans="1:16" s="8" customFormat="1" ht="16.149999999999999" hidden="1" customHeight="1" outlineLevel="1" x14ac:dyDescent="0.25">
      <c r="A180" s="1" t="str">
        <f>IF(M180="","",MAX(A$3:A179)+1)</f>
        <v/>
      </c>
      <c r="B180" s="1"/>
      <c r="C180" s="40" t="s">
        <v>530</v>
      </c>
      <c r="D180" s="35"/>
      <c r="E180" s="39"/>
      <c r="F180" s="34">
        <f>+(3.4+1.5)/2</f>
        <v>2.4500000000000002</v>
      </c>
      <c r="G180" s="38" t="s">
        <v>526</v>
      </c>
      <c r="H180" s="34">
        <v>9</v>
      </c>
      <c r="I180" s="38" t="s">
        <v>522</v>
      </c>
      <c r="J180" s="41">
        <f>+H180*F180</f>
        <v>22.05</v>
      </c>
      <c r="K180" s="39"/>
      <c r="L180" s="50"/>
      <c r="M180" s="1"/>
      <c r="N180" s="1"/>
      <c r="O180" s="20"/>
      <c r="P180" s="20"/>
    </row>
    <row r="181" spans="1:16" s="8" customFormat="1" ht="16.149999999999999" hidden="1" customHeight="1" outlineLevel="1" x14ac:dyDescent="0.25">
      <c r="A181" s="1" t="str">
        <f>IF(M181="","",MAX(A$3:A180)+1)</f>
        <v/>
      </c>
      <c r="B181" s="1"/>
      <c r="C181" s="40"/>
      <c r="D181" s="35"/>
      <c r="E181" s="39"/>
      <c r="F181" s="34"/>
      <c r="G181" s="38"/>
      <c r="H181" s="34"/>
      <c r="I181" s="38"/>
      <c r="J181" s="34">
        <f>SUM(J177:J180)</f>
        <v>85.5</v>
      </c>
      <c r="K181" s="39"/>
      <c r="L181" s="34"/>
      <c r="M181" s="1"/>
      <c r="N181" s="1"/>
      <c r="O181" s="20"/>
      <c r="P181" s="20"/>
    </row>
    <row r="182" spans="1:16" s="8" customFormat="1" ht="18" customHeight="1" x14ac:dyDescent="0.25">
      <c r="A182" s="1">
        <f>IF(M182="","",MAX(A$3:A181)+1)</f>
        <v>83</v>
      </c>
      <c r="B182" s="1" t="s">
        <v>172</v>
      </c>
      <c r="C182" s="70" t="s">
        <v>173</v>
      </c>
      <c r="D182" s="10"/>
      <c r="E182" s="10"/>
      <c r="F182" s="10"/>
      <c r="G182" s="10"/>
      <c r="H182" s="10"/>
      <c r="I182" s="10"/>
      <c r="J182" s="10"/>
      <c r="K182" s="10"/>
      <c r="L182" s="10"/>
      <c r="M182" s="1" t="s">
        <v>86</v>
      </c>
      <c r="N182" s="24">
        <v>90</v>
      </c>
      <c r="O182" s="20"/>
      <c r="P182" s="20">
        <f t="shared" ref="P182:P505" si="28">+O182*N182</f>
        <v>0</v>
      </c>
    </row>
    <row r="183" spans="1:16" s="8" customFormat="1" ht="16.899999999999999" customHeight="1" x14ac:dyDescent="0.25">
      <c r="A183" s="1">
        <f>IF(M183="","",MAX(A$3:A182)+1)</f>
        <v>84</v>
      </c>
      <c r="B183" s="1" t="s">
        <v>174</v>
      </c>
      <c r="C183" s="70" t="s">
        <v>175</v>
      </c>
      <c r="D183" s="10"/>
      <c r="E183" s="10"/>
      <c r="F183" s="10"/>
      <c r="G183" s="10"/>
      <c r="H183" s="10"/>
      <c r="I183" s="10"/>
      <c r="J183" s="10"/>
      <c r="K183" s="10"/>
      <c r="L183" s="10"/>
      <c r="M183" s="1" t="s">
        <v>86</v>
      </c>
      <c r="N183" s="24">
        <f>+N182</f>
        <v>90</v>
      </c>
      <c r="O183" s="20"/>
      <c r="P183" s="20">
        <f t="shared" si="28"/>
        <v>0</v>
      </c>
    </row>
    <row r="184" spans="1:16" s="8" customFormat="1" ht="18" customHeight="1" x14ac:dyDescent="0.25">
      <c r="A184" s="1">
        <f>IF(M184="","",MAX(A$3:A183)+1)</f>
        <v>85</v>
      </c>
      <c r="B184" s="1" t="s">
        <v>176</v>
      </c>
      <c r="C184" s="70" t="s">
        <v>177</v>
      </c>
      <c r="D184" s="10"/>
      <c r="E184" s="10"/>
      <c r="F184" s="10"/>
      <c r="G184" s="10"/>
      <c r="H184" s="10"/>
      <c r="I184" s="10"/>
      <c r="J184" s="10"/>
      <c r="K184" s="10"/>
      <c r="L184" s="10"/>
      <c r="M184" s="1" t="s">
        <v>65</v>
      </c>
      <c r="N184" s="33">
        <v>100</v>
      </c>
      <c r="O184" s="20"/>
      <c r="P184" s="20">
        <f t="shared" si="28"/>
        <v>0</v>
      </c>
    </row>
    <row r="185" spans="1:16" s="8" customFormat="1" ht="18" customHeight="1" x14ac:dyDescent="0.25">
      <c r="A185" s="1">
        <f>IF(M185="","",MAX(A$3:A184)+1)</f>
        <v>86</v>
      </c>
      <c r="B185" s="1" t="s">
        <v>176</v>
      </c>
      <c r="C185" s="70" t="s">
        <v>178</v>
      </c>
      <c r="D185" s="10"/>
      <c r="E185" s="10"/>
      <c r="F185" s="10"/>
      <c r="G185" s="10"/>
      <c r="H185" s="10"/>
      <c r="I185" s="10"/>
      <c r="J185" s="10"/>
      <c r="K185" s="10"/>
      <c r="L185" s="10"/>
      <c r="M185" s="1" t="s">
        <v>149</v>
      </c>
      <c r="N185" s="71">
        <v>2.5</v>
      </c>
      <c r="O185" s="20"/>
      <c r="P185" s="20">
        <f t="shared" si="28"/>
        <v>0</v>
      </c>
    </row>
    <row r="186" spans="1:16" s="8" customFormat="1" ht="18" customHeight="1" x14ac:dyDescent="0.25">
      <c r="A186" s="1">
        <f>IF(M186="","",MAX(A$3:A185)+1)</f>
        <v>87</v>
      </c>
      <c r="B186" s="1" t="s">
        <v>176</v>
      </c>
      <c r="C186" s="70" t="s">
        <v>179</v>
      </c>
      <c r="D186" s="10"/>
      <c r="E186" s="10"/>
      <c r="F186" s="10"/>
      <c r="G186" s="10"/>
      <c r="H186" s="10"/>
      <c r="I186" s="10"/>
      <c r="J186" s="10"/>
      <c r="K186" s="10"/>
      <c r="L186" s="10"/>
      <c r="M186" s="1" t="s">
        <v>149</v>
      </c>
      <c r="N186" s="71">
        <v>1.2</v>
      </c>
      <c r="O186" s="20"/>
      <c r="P186" s="20">
        <f t="shared" si="28"/>
        <v>0</v>
      </c>
    </row>
    <row r="187" spans="1:16" s="8" customFormat="1" ht="18" customHeight="1" x14ac:dyDescent="0.25">
      <c r="A187" s="1">
        <f>IF(M187="","",MAX(A$3:A186)+1)</f>
        <v>88</v>
      </c>
      <c r="B187" s="1" t="s">
        <v>176</v>
      </c>
      <c r="C187" s="70" t="s">
        <v>180</v>
      </c>
      <c r="D187" s="10"/>
      <c r="E187" s="10"/>
      <c r="F187" s="10"/>
      <c r="G187" s="10"/>
      <c r="H187" s="10"/>
      <c r="I187" s="10"/>
      <c r="J187" s="10"/>
      <c r="K187" s="10"/>
      <c r="L187" s="10"/>
      <c r="M187" s="1" t="s">
        <v>149</v>
      </c>
      <c r="N187" s="71">
        <v>2.5</v>
      </c>
      <c r="O187" s="20"/>
      <c r="P187" s="20">
        <f t="shared" si="28"/>
        <v>0</v>
      </c>
    </row>
    <row r="188" spans="1:16" s="8" customFormat="1" ht="18" customHeight="1" x14ac:dyDescent="0.25">
      <c r="A188" s="1">
        <f>IF(M188="","",MAX(A$3:A187)+1)</f>
        <v>89</v>
      </c>
      <c r="B188" s="1" t="s">
        <v>181</v>
      </c>
      <c r="C188" s="70" t="s">
        <v>182</v>
      </c>
      <c r="D188" s="10"/>
      <c r="E188" s="10"/>
      <c r="F188" s="10"/>
      <c r="G188" s="10"/>
      <c r="H188" s="10"/>
      <c r="I188" s="10"/>
      <c r="J188" s="10"/>
      <c r="K188" s="10"/>
      <c r="L188" s="10"/>
      <c r="M188" s="1" t="s">
        <v>183</v>
      </c>
      <c r="N188" s="24">
        <v>2000</v>
      </c>
      <c r="O188" s="20"/>
      <c r="P188" s="20">
        <f t="shared" si="28"/>
        <v>0</v>
      </c>
    </row>
    <row r="189" spans="1:16" s="8" customFormat="1" ht="39" customHeight="1" x14ac:dyDescent="0.25">
      <c r="A189" s="1" t="str">
        <f>IF(M189="","",MAX(A$3:A188)+1)</f>
        <v/>
      </c>
      <c r="B189" s="1"/>
      <c r="C189" s="72"/>
      <c r="D189" s="10"/>
      <c r="E189" s="10"/>
      <c r="F189" s="10"/>
      <c r="G189" s="10"/>
      <c r="H189" s="10"/>
      <c r="I189" s="10"/>
      <c r="J189" s="10"/>
      <c r="K189" s="10"/>
      <c r="L189" s="10"/>
      <c r="M189" s="1"/>
      <c r="N189" s="24"/>
      <c r="O189" s="20"/>
      <c r="P189" s="20"/>
    </row>
    <row r="190" spans="1:16" s="8" customFormat="1" ht="18" customHeight="1" x14ac:dyDescent="0.25">
      <c r="A190" s="1" t="str">
        <f>IF(M190="","",MAX(A$3:A189)+1)</f>
        <v/>
      </c>
      <c r="B190" s="1"/>
      <c r="C190" s="29" t="s">
        <v>184</v>
      </c>
      <c r="D190" s="10"/>
      <c r="E190" s="10"/>
      <c r="F190" s="10"/>
      <c r="G190" s="10"/>
      <c r="H190" s="10"/>
      <c r="I190" s="10"/>
      <c r="J190" s="10"/>
      <c r="K190" s="10"/>
      <c r="L190" s="10"/>
      <c r="M190" s="1"/>
      <c r="N190" s="1"/>
      <c r="O190" s="20"/>
      <c r="P190" s="20">
        <f t="shared" si="28"/>
        <v>0</v>
      </c>
    </row>
    <row r="191" spans="1:16" s="8" customFormat="1" ht="18" customHeight="1" x14ac:dyDescent="0.25">
      <c r="A191" s="1" t="str">
        <f>IF(M191="","",MAX(A$3:A190)+1)</f>
        <v/>
      </c>
      <c r="B191" s="1"/>
      <c r="C191" s="43"/>
      <c r="D191" s="10"/>
      <c r="E191" s="10"/>
      <c r="F191" s="10"/>
      <c r="G191" s="10"/>
      <c r="H191" s="10"/>
      <c r="I191" s="10"/>
      <c r="J191" s="10"/>
      <c r="K191" s="10"/>
      <c r="L191" s="10"/>
      <c r="M191" s="2"/>
      <c r="N191" s="2"/>
      <c r="O191" s="20"/>
      <c r="P191" s="20">
        <f t="shared" si="28"/>
        <v>0</v>
      </c>
    </row>
    <row r="192" spans="1:16" s="8" customFormat="1" ht="18" customHeight="1" collapsed="1" x14ac:dyDescent="0.25">
      <c r="A192" s="1" t="str">
        <f>IF(M192="","",MAX(A$3:A191)+1)</f>
        <v/>
      </c>
      <c r="B192" s="1" t="s">
        <v>134</v>
      </c>
      <c r="C192" s="65" t="s">
        <v>135</v>
      </c>
      <c r="D192" s="10"/>
      <c r="E192" s="10"/>
      <c r="F192" s="10"/>
      <c r="G192" s="10"/>
      <c r="H192" s="10"/>
      <c r="I192" s="10"/>
      <c r="J192" s="10"/>
      <c r="K192" s="10"/>
      <c r="L192" s="10"/>
      <c r="M192" s="1"/>
      <c r="N192" s="1"/>
      <c r="O192" s="20"/>
      <c r="P192" s="20">
        <f t="shared" si="28"/>
        <v>0</v>
      </c>
    </row>
    <row r="193" spans="1:24" s="8" customFormat="1" ht="19.5" customHeight="1" x14ac:dyDescent="0.25">
      <c r="A193" s="1">
        <f>IF(M193="","",MAX(A$3:A192)+1)</f>
        <v>90</v>
      </c>
      <c r="B193" s="1"/>
      <c r="C193" s="66" t="s">
        <v>139</v>
      </c>
      <c r="D193" s="4"/>
      <c r="E193" s="4"/>
      <c r="F193" s="68"/>
      <c r="G193" s="5"/>
      <c r="H193" s="28"/>
      <c r="I193" s="10"/>
      <c r="J193" s="10"/>
      <c r="K193" s="10"/>
      <c r="L193" s="10"/>
      <c r="M193" s="1" t="s">
        <v>43</v>
      </c>
      <c r="N193" s="33">
        <v>1</v>
      </c>
      <c r="O193" s="20"/>
      <c r="P193" s="20">
        <f t="shared" si="28"/>
        <v>0</v>
      </c>
    </row>
    <row r="194" spans="1:24" s="8" customFormat="1" ht="19.5" customHeight="1" x14ac:dyDescent="0.25">
      <c r="A194" s="1">
        <f>IF(M194="","",MAX(A$3:A193)+1)</f>
        <v>91</v>
      </c>
      <c r="B194" s="1"/>
      <c r="C194" s="66" t="s">
        <v>185</v>
      </c>
      <c r="D194" s="4"/>
      <c r="E194" s="4"/>
      <c r="F194" s="68"/>
      <c r="G194" s="5"/>
      <c r="H194" s="28"/>
      <c r="I194" s="10"/>
      <c r="J194" s="10"/>
      <c r="K194" s="10"/>
      <c r="L194" s="10"/>
      <c r="M194" s="1" t="s">
        <v>43</v>
      </c>
      <c r="N194" s="33">
        <v>1</v>
      </c>
      <c r="O194" s="20"/>
      <c r="P194" s="20">
        <f t="shared" si="28"/>
        <v>0</v>
      </c>
    </row>
    <row r="195" spans="1:24" s="8" customFormat="1" ht="19.5" customHeight="1" x14ac:dyDescent="0.25">
      <c r="A195" s="1">
        <f>IF(M195="","",MAX(A$3:A194)+1)</f>
        <v>92</v>
      </c>
      <c r="B195" s="1"/>
      <c r="C195" s="66" t="s">
        <v>141</v>
      </c>
      <c r="D195" s="4"/>
      <c r="E195" s="4"/>
      <c r="F195" s="68"/>
      <c r="G195" s="5"/>
      <c r="H195" s="28"/>
      <c r="I195" s="10"/>
      <c r="J195" s="10"/>
      <c r="K195" s="10"/>
      <c r="L195" s="10"/>
      <c r="M195" s="1" t="s">
        <v>43</v>
      </c>
      <c r="N195" s="33">
        <v>1</v>
      </c>
      <c r="O195" s="20"/>
      <c r="P195" s="20">
        <f t="shared" si="28"/>
        <v>0</v>
      </c>
    </row>
    <row r="196" spans="1:24" s="8" customFormat="1" ht="18" customHeight="1" x14ac:dyDescent="0.25">
      <c r="A196" s="1" t="str">
        <f>IF(M196="","",MAX(A$3:A195)+1)</f>
        <v/>
      </c>
      <c r="B196" s="1"/>
      <c r="C196" s="43"/>
      <c r="D196" s="10"/>
      <c r="E196" s="10"/>
      <c r="F196" s="10"/>
      <c r="G196" s="10"/>
      <c r="H196" s="10"/>
      <c r="I196" s="10"/>
      <c r="J196" s="10"/>
      <c r="K196" s="10"/>
      <c r="L196" s="10"/>
      <c r="M196" s="2"/>
      <c r="N196" s="2"/>
      <c r="O196" s="20"/>
      <c r="P196" s="20">
        <f t="shared" si="28"/>
        <v>0</v>
      </c>
    </row>
    <row r="197" spans="1:24" s="8" customFormat="1" ht="18" customHeight="1" collapsed="1" x14ac:dyDescent="0.25">
      <c r="A197" s="1" t="str">
        <f>IF(M197="","",MAX(A$3:A196)+1)</f>
        <v/>
      </c>
      <c r="B197" s="1"/>
      <c r="C197" s="56" t="s">
        <v>186</v>
      </c>
      <c r="D197" s="10"/>
      <c r="E197" s="10"/>
      <c r="F197" s="10"/>
      <c r="G197" s="10"/>
      <c r="H197" s="69"/>
      <c r="I197" s="10"/>
      <c r="J197" s="10"/>
      <c r="K197" s="10"/>
      <c r="L197" s="10"/>
      <c r="M197" s="1"/>
      <c r="N197" s="1"/>
      <c r="O197" s="20"/>
      <c r="P197" s="20">
        <f t="shared" si="28"/>
        <v>0</v>
      </c>
    </row>
    <row r="198" spans="1:24" s="8" customFormat="1" ht="18" customHeight="1" x14ac:dyDescent="0.25">
      <c r="A198" s="1" t="str">
        <f>IF(M198="","",MAX(A$3:A197)+1)</f>
        <v/>
      </c>
      <c r="B198" s="1" t="s">
        <v>187</v>
      </c>
      <c r="C198" s="56" t="s">
        <v>188</v>
      </c>
      <c r="D198" s="10"/>
      <c r="E198" s="10"/>
      <c r="F198" s="10"/>
      <c r="G198" s="10"/>
      <c r="H198" s="69"/>
      <c r="I198" s="10"/>
      <c r="J198" s="10"/>
      <c r="K198" s="10"/>
      <c r="L198" s="10"/>
      <c r="M198" s="1"/>
      <c r="N198" s="1"/>
      <c r="O198" s="20"/>
      <c r="P198" s="20"/>
    </row>
    <row r="199" spans="1:24" s="8" customFormat="1" ht="16.899999999999999" customHeight="1" x14ac:dyDescent="0.25">
      <c r="A199" s="1">
        <f>IF(M199="","",MAX(A$3:A198)+1)</f>
        <v>93</v>
      </c>
      <c r="B199" s="1"/>
      <c r="C199" s="74" t="s">
        <v>189</v>
      </c>
      <c r="D199" s="10"/>
      <c r="E199" s="10"/>
      <c r="F199" s="10"/>
      <c r="G199" s="10"/>
      <c r="H199" s="10"/>
      <c r="I199" s="10"/>
      <c r="J199" s="10"/>
      <c r="K199" s="10"/>
      <c r="L199" s="10"/>
      <c r="M199" s="1" t="s">
        <v>79</v>
      </c>
      <c r="N199" s="24">
        <v>100</v>
      </c>
      <c r="O199" s="20"/>
      <c r="P199" s="20">
        <f t="shared" si="28"/>
        <v>0</v>
      </c>
    </row>
    <row r="200" spans="1:24" s="8" customFormat="1" ht="27.6" customHeight="1" x14ac:dyDescent="0.25">
      <c r="A200" s="1">
        <f>IF(M200="","",MAX(A$3:A199)+1)</f>
        <v>94</v>
      </c>
      <c r="B200" s="1"/>
      <c r="C200" s="182" t="s">
        <v>190</v>
      </c>
      <c r="D200" s="183"/>
      <c r="E200" s="183"/>
      <c r="F200" s="183"/>
      <c r="G200" s="183"/>
      <c r="H200" s="183"/>
      <c r="I200" s="183"/>
      <c r="J200" s="183"/>
      <c r="K200" s="183"/>
      <c r="L200" s="184"/>
      <c r="M200" s="1" t="s">
        <v>79</v>
      </c>
      <c r="N200" s="24">
        <v>100</v>
      </c>
      <c r="O200" s="20"/>
      <c r="P200" s="20">
        <f t="shared" ref="P200" si="29">+O200*N200</f>
        <v>0</v>
      </c>
      <c r="X200" s="76"/>
    </row>
    <row r="201" spans="1:24" s="8" customFormat="1" ht="16.899999999999999" customHeight="1" x14ac:dyDescent="0.25">
      <c r="A201" s="1">
        <f>IF(M201="","",MAX(A$3:A200)+1)</f>
        <v>95</v>
      </c>
      <c r="B201" s="1"/>
      <c r="C201" s="74" t="s">
        <v>191</v>
      </c>
      <c r="D201" s="10"/>
      <c r="E201" s="10"/>
      <c r="F201" s="10"/>
      <c r="G201" s="10"/>
      <c r="H201" s="10"/>
      <c r="I201" s="10"/>
      <c r="J201" s="10"/>
      <c r="K201" s="10"/>
      <c r="L201" s="10"/>
      <c r="M201" s="1" t="s">
        <v>79</v>
      </c>
      <c r="N201" s="24">
        <v>100</v>
      </c>
      <c r="O201" s="20"/>
      <c r="P201" s="20">
        <f t="shared" ref="P201" si="30">+O201*N201</f>
        <v>0</v>
      </c>
      <c r="X201" s="77"/>
    </row>
    <row r="202" spans="1:24" s="8" customFormat="1" ht="7.9" customHeight="1" x14ac:dyDescent="0.25">
      <c r="A202" s="1" t="str">
        <f>IF(M202="","",MAX(A$3:A201)+1)</f>
        <v/>
      </c>
      <c r="B202" s="1"/>
      <c r="C202" s="74"/>
      <c r="D202" s="10"/>
      <c r="E202" s="10"/>
      <c r="F202" s="10"/>
      <c r="G202" s="10"/>
      <c r="H202" s="10"/>
      <c r="I202" s="10"/>
      <c r="J202" s="10"/>
      <c r="K202" s="10"/>
      <c r="L202" s="10"/>
      <c r="M202" s="1"/>
      <c r="N202" s="24"/>
      <c r="O202" s="20"/>
      <c r="P202" s="20"/>
    </row>
    <row r="203" spans="1:24" s="8" customFormat="1" ht="18" customHeight="1" collapsed="1" x14ac:dyDescent="0.25">
      <c r="A203" s="1" t="str">
        <f>IF(M203="","",MAX(A$3:A202)+1)</f>
        <v/>
      </c>
      <c r="B203" s="1"/>
      <c r="C203" s="56" t="s">
        <v>192</v>
      </c>
      <c r="D203" s="10"/>
      <c r="E203" s="10"/>
      <c r="F203" s="10"/>
      <c r="G203" s="10"/>
      <c r="H203" s="69"/>
      <c r="I203" s="10"/>
      <c r="J203" s="10"/>
      <c r="K203" s="10"/>
      <c r="L203" s="10"/>
      <c r="M203" s="1"/>
      <c r="N203" s="1"/>
      <c r="O203" s="20"/>
      <c r="P203" s="20"/>
    </row>
    <row r="204" spans="1:24" s="8" customFormat="1" ht="16.149999999999999" hidden="1" customHeight="1" outlineLevel="1" x14ac:dyDescent="0.25">
      <c r="A204" s="1" t="str">
        <f>IF(M204="","",MAX(A$3:A203)+1)</f>
        <v/>
      </c>
      <c r="B204" s="1"/>
      <c r="C204" s="40"/>
      <c r="D204" s="35" t="s">
        <v>531</v>
      </c>
      <c r="E204" s="39"/>
      <c r="F204" s="34">
        <v>100</v>
      </c>
      <c r="G204" s="38" t="s">
        <v>526</v>
      </c>
      <c r="H204" s="34">
        <f>+(3.2+1.3)/2</f>
        <v>2.25</v>
      </c>
      <c r="I204" s="118" t="s">
        <v>532</v>
      </c>
      <c r="J204" s="75"/>
      <c r="K204" s="38" t="s">
        <v>522</v>
      </c>
      <c r="L204" s="50">
        <f>+H204*F204</f>
        <v>225</v>
      </c>
      <c r="M204" s="1"/>
      <c r="N204" s="1"/>
      <c r="O204" s="20"/>
      <c r="P204" s="20"/>
    </row>
    <row r="205" spans="1:24" s="8" customFormat="1" ht="16.149999999999999" hidden="1" customHeight="1" outlineLevel="1" x14ac:dyDescent="0.25">
      <c r="A205" s="1" t="str">
        <f>IF(M205="","",MAX(A$3:A204)+1)</f>
        <v/>
      </c>
      <c r="B205" s="1"/>
      <c r="C205" s="40"/>
      <c r="D205" s="35" t="s">
        <v>533</v>
      </c>
      <c r="E205" s="39"/>
      <c r="F205" s="34">
        <v>25</v>
      </c>
      <c r="G205" s="38" t="s">
        <v>526</v>
      </c>
      <c r="H205" s="34">
        <v>1</v>
      </c>
      <c r="I205" s="118" t="s">
        <v>532</v>
      </c>
      <c r="J205" s="75" t="s">
        <v>534</v>
      </c>
      <c r="K205" s="38" t="s">
        <v>522</v>
      </c>
      <c r="L205" s="50">
        <f>+H205*F205*2</f>
        <v>50</v>
      </c>
      <c r="M205" s="1"/>
      <c r="N205" s="1"/>
      <c r="O205" s="20"/>
      <c r="P205" s="20"/>
    </row>
    <row r="206" spans="1:24" s="8" customFormat="1" ht="16.149999999999999" hidden="1" customHeight="1" outlineLevel="1" x14ac:dyDescent="0.25">
      <c r="A206" s="1" t="str">
        <f>IF(M206="","",MAX(A$3:A205)+1)</f>
        <v/>
      </c>
      <c r="B206" s="1"/>
      <c r="C206" s="40"/>
      <c r="D206" s="35" t="s">
        <v>535</v>
      </c>
      <c r="E206" s="39"/>
      <c r="F206" s="34">
        <v>75</v>
      </c>
      <c r="G206" s="38" t="s">
        <v>526</v>
      </c>
      <c r="H206" s="34">
        <v>0.3</v>
      </c>
      <c r="I206" s="38"/>
      <c r="J206" s="75"/>
      <c r="K206" s="38" t="s">
        <v>522</v>
      </c>
      <c r="L206" s="80">
        <f>+H206*F206</f>
        <v>22.5</v>
      </c>
      <c r="M206" s="1"/>
      <c r="N206" s="1"/>
      <c r="O206" s="20"/>
      <c r="P206" s="20"/>
    </row>
    <row r="207" spans="1:24" s="8" customFormat="1" ht="16.149999999999999" hidden="1" customHeight="1" outlineLevel="1" x14ac:dyDescent="0.25">
      <c r="A207" s="1" t="str">
        <f>IF(M207="","",MAX(A$3:A206)+1)</f>
        <v/>
      </c>
      <c r="B207" s="1"/>
      <c r="C207" s="40"/>
      <c r="D207" s="35"/>
      <c r="E207" s="39"/>
      <c r="F207" s="34"/>
      <c r="G207" s="38"/>
      <c r="H207" s="34"/>
      <c r="I207" s="38"/>
      <c r="J207" s="75"/>
      <c r="K207" s="38"/>
      <c r="L207" s="34">
        <f>+L204+L205+L206</f>
        <v>297.5</v>
      </c>
      <c r="M207" s="1"/>
      <c r="N207" s="1"/>
      <c r="O207" s="20"/>
      <c r="P207" s="20"/>
    </row>
    <row r="208" spans="1:24" s="8" customFormat="1" ht="16.899999999999999" customHeight="1" x14ac:dyDescent="0.25">
      <c r="A208" s="1">
        <f>IF(M208="","",MAX(A$3:A207)+1)</f>
        <v>96</v>
      </c>
      <c r="B208" s="1" t="s">
        <v>172</v>
      </c>
      <c r="C208" s="74" t="s">
        <v>193</v>
      </c>
      <c r="D208" s="10"/>
      <c r="E208" s="10"/>
      <c r="F208" s="10"/>
      <c r="G208" s="10"/>
      <c r="H208" s="10"/>
      <c r="I208" s="10"/>
      <c r="J208" s="10"/>
      <c r="K208" s="10"/>
      <c r="L208" s="10"/>
      <c r="M208" s="1" t="s">
        <v>86</v>
      </c>
      <c r="N208" s="24">
        <f>+L207</f>
        <v>297.5</v>
      </c>
      <c r="O208" s="20"/>
      <c r="P208" s="20">
        <f t="shared" ref="P208:P223" si="31">+O208*N208</f>
        <v>0</v>
      </c>
    </row>
    <row r="209" spans="1:16" s="8" customFormat="1" ht="16.899999999999999" customHeight="1" x14ac:dyDescent="0.25">
      <c r="A209" s="1">
        <f>IF(M209="","",MAX(A$3:A208)+1)</f>
        <v>97</v>
      </c>
      <c r="B209" s="1" t="s">
        <v>176</v>
      </c>
      <c r="C209" s="74" t="s">
        <v>194</v>
      </c>
      <c r="D209" s="10"/>
      <c r="E209" s="10"/>
      <c r="F209" s="10"/>
      <c r="G209" s="10"/>
      <c r="H209" s="10"/>
      <c r="I209" s="10"/>
      <c r="J209" s="10"/>
      <c r="K209" s="10"/>
      <c r="L209" s="10"/>
      <c r="M209" s="1" t="s">
        <v>65</v>
      </c>
      <c r="N209" s="33">
        <v>300</v>
      </c>
      <c r="O209" s="20"/>
      <c r="P209" s="20">
        <f t="shared" si="31"/>
        <v>0</v>
      </c>
    </row>
    <row r="210" spans="1:16" s="8" customFormat="1" ht="16.899999999999999" customHeight="1" x14ac:dyDescent="0.25">
      <c r="A210" s="1">
        <f>IF(M210="","",MAX(A$3:A209)+1)</f>
        <v>98</v>
      </c>
      <c r="B210" s="1" t="s">
        <v>176</v>
      </c>
      <c r="C210" s="74" t="s">
        <v>195</v>
      </c>
      <c r="D210" s="10"/>
      <c r="E210" s="10"/>
      <c r="F210" s="10"/>
      <c r="G210" s="10"/>
      <c r="H210" s="10"/>
      <c r="I210" s="10"/>
      <c r="J210" s="10"/>
      <c r="K210" s="10"/>
      <c r="L210" s="10"/>
      <c r="M210" s="1" t="s">
        <v>149</v>
      </c>
      <c r="N210" s="71">
        <v>3</v>
      </c>
      <c r="O210" s="20"/>
      <c r="P210" s="20">
        <f t="shared" si="31"/>
        <v>0</v>
      </c>
    </row>
    <row r="211" spans="1:16" s="8" customFormat="1" ht="16.899999999999999" customHeight="1" x14ac:dyDescent="0.25">
      <c r="A211" s="1">
        <f>IF(M211="","",MAX(A$3:A208)+1)</f>
        <v>97</v>
      </c>
      <c r="B211" s="1" t="s">
        <v>176</v>
      </c>
      <c r="C211" s="74" t="s">
        <v>196</v>
      </c>
      <c r="D211" s="10"/>
      <c r="E211" s="10"/>
      <c r="F211" s="10"/>
      <c r="G211" s="10"/>
      <c r="H211" s="10"/>
      <c r="I211" s="10"/>
      <c r="J211" s="10"/>
      <c r="K211" s="10"/>
      <c r="L211" s="10"/>
      <c r="M211" s="1" t="s">
        <v>149</v>
      </c>
      <c r="N211" s="71">
        <v>2</v>
      </c>
      <c r="O211" s="20"/>
      <c r="P211" s="20">
        <f t="shared" ref="P211" si="32">+O211*N211</f>
        <v>0</v>
      </c>
    </row>
    <row r="212" spans="1:16" s="8" customFormat="1" ht="16.899999999999999" customHeight="1" x14ac:dyDescent="0.25">
      <c r="A212" s="1">
        <f>IF(M212="","",MAX(A$3:A209)+1)</f>
        <v>98</v>
      </c>
      <c r="B212" s="1" t="s">
        <v>176</v>
      </c>
      <c r="C212" s="74" t="s">
        <v>197</v>
      </c>
      <c r="D212" s="10"/>
      <c r="E212" s="10"/>
      <c r="F212" s="10"/>
      <c r="G212" s="10"/>
      <c r="H212" s="10"/>
      <c r="I212" s="10"/>
      <c r="J212" s="10"/>
      <c r="K212" s="10"/>
      <c r="L212" s="10"/>
      <c r="M212" s="1" t="s">
        <v>149</v>
      </c>
      <c r="N212" s="71">
        <v>3</v>
      </c>
      <c r="O212" s="20"/>
      <c r="P212" s="20">
        <f t="shared" ref="P212" si="33">+O212*N212</f>
        <v>0</v>
      </c>
    </row>
    <row r="213" spans="1:16" s="8" customFormat="1" ht="16.899999999999999" customHeight="1" x14ac:dyDescent="0.25">
      <c r="A213" s="1">
        <f>IF(M213="","",MAX(A$3:A210)+1)</f>
        <v>99</v>
      </c>
      <c r="B213" s="1" t="s">
        <v>198</v>
      </c>
      <c r="C213" s="74" t="s">
        <v>199</v>
      </c>
      <c r="D213" s="10"/>
      <c r="E213" s="10"/>
      <c r="F213" s="10"/>
      <c r="G213" s="10"/>
      <c r="H213" s="10"/>
      <c r="I213" s="10"/>
      <c r="J213" s="10"/>
      <c r="K213" s="10"/>
      <c r="L213" s="10"/>
      <c r="M213" s="1" t="s">
        <v>79</v>
      </c>
      <c r="N213" s="24">
        <v>100</v>
      </c>
      <c r="O213" s="20"/>
      <c r="P213" s="20">
        <f t="shared" si="31"/>
        <v>0</v>
      </c>
    </row>
    <row r="214" spans="1:16" s="8" customFormat="1" ht="16.899999999999999" customHeight="1" x14ac:dyDescent="0.25">
      <c r="A214" s="1">
        <f>IF(M214="","",MAX(A$3:A213)+1)</f>
        <v>100</v>
      </c>
      <c r="B214" s="1" t="s">
        <v>198</v>
      </c>
      <c r="C214" s="74" t="s">
        <v>200</v>
      </c>
      <c r="D214" s="10"/>
      <c r="E214" s="10"/>
      <c r="F214" s="10"/>
      <c r="G214" s="10"/>
      <c r="H214" s="10"/>
      <c r="I214" s="10"/>
      <c r="J214" s="10"/>
      <c r="K214" s="10"/>
      <c r="L214" s="10"/>
      <c r="M214" s="1" t="s">
        <v>79</v>
      </c>
      <c r="N214" s="24">
        <v>100</v>
      </c>
      <c r="O214" s="20"/>
      <c r="P214" s="20">
        <f t="shared" si="31"/>
        <v>0</v>
      </c>
    </row>
    <row r="215" spans="1:16" s="8" customFormat="1" ht="16.899999999999999" customHeight="1" x14ac:dyDescent="0.25">
      <c r="A215" s="1">
        <f>IF(M215="","",MAX(A$3:A214)+1)</f>
        <v>101</v>
      </c>
      <c r="B215" s="1" t="s">
        <v>181</v>
      </c>
      <c r="C215" s="74" t="s">
        <v>182</v>
      </c>
      <c r="D215" s="10"/>
      <c r="E215" s="10"/>
      <c r="F215" s="10"/>
      <c r="G215" s="10"/>
      <c r="H215" s="10"/>
      <c r="I215" s="10"/>
      <c r="J215" s="10"/>
      <c r="K215" s="10"/>
      <c r="L215" s="10"/>
      <c r="M215" s="1" t="s">
        <v>183</v>
      </c>
      <c r="N215" s="24">
        <v>2500</v>
      </c>
      <c r="O215" s="20"/>
      <c r="P215" s="20">
        <f t="shared" si="31"/>
        <v>0</v>
      </c>
    </row>
    <row r="216" spans="1:16" s="8" customFormat="1" ht="16.899999999999999" customHeight="1" x14ac:dyDescent="0.25">
      <c r="A216" s="1" t="str">
        <f>IF(M216="","",MAX(A$3:A215)+1)</f>
        <v/>
      </c>
      <c r="B216" s="1" t="s">
        <v>174</v>
      </c>
      <c r="C216" s="74" t="s">
        <v>201</v>
      </c>
      <c r="D216" s="10"/>
      <c r="E216" s="10"/>
      <c r="F216" s="10"/>
      <c r="G216" s="10"/>
      <c r="H216" s="10"/>
      <c r="I216" s="10"/>
      <c r="J216" s="10"/>
      <c r="K216" s="10"/>
      <c r="L216" s="10"/>
      <c r="M216" s="1"/>
      <c r="N216" s="24"/>
      <c r="O216" s="20"/>
      <c r="P216" s="20">
        <f t="shared" si="31"/>
        <v>0</v>
      </c>
    </row>
    <row r="217" spans="1:16" s="8" customFormat="1" ht="16.899999999999999" customHeight="1" x14ac:dyDescent="0.25">
      <c r="A217" s="1">
        <f>IF(M217="","",MAX(A$3:A216)+1)</f>
        <v>102</v>
      </c>
      <c r="B217" s="1"/>
      <c r="C217" s="119" t="s">
        <v>202</v>
      </c>
      <c r="D217" s="10"/>
      <c r="E217" s="10"/>
      <c r="F217" s="10"/>
      <c r="G217" s="10"/>
      <c r="H217" s="10"/>
      <c r="I217" s="10"/>
      <c r="J217" s="10"/>
      <c r="K217" s="35"/>
      <c r="L217" s="35" t="s">
        <v>203</v>
      </c>
      <c r="M217" s="1" t="s">
        <v>79</v>
      </c>
      <c r="N217" s="24">
        <v>100</v>
      </c>
      <c r="O217" s="20"/>
      <c r="P217" s="20">
        <f t="shared" si="31"/>
        <v>0</v>
      </c>
    </row>
    <row r="218" spans="1:16" s="8" customFormat="1" ht="16.899999999999999" customHeight="1" x14ac:dyDescent="0.25">
      <c r="A218" s="1" t="str">
        <f>IF(M218="","",MAX(A$3:A217)+1)</f>
        <v/>
      </c>
      <c r="B218" s="1"/>
      <c r="C218" s="119" t="s">
        <v>204</v>
      </c>
      <c r="D218" s="10"/>
      <c r="E218" s="10"/>
      <c r="F218" s="10"/>
      <c r="G218" s="10"/>
      <c r="H218" s="10"/>
      <c r="I218" s="10"/>
      <c r="J218" s="10"/>
      <c r="K218" s="10"/>
      <c r="L218" s="10"/>
      <c r="M218" s="1"/>
      <c r="N218" s="24"/>
      <c r="O218" s="20"/>
      <c r="P218" s="20">
        <f t="shared" si="31"/>
        <v>0</v>
      </c>
    </row>
    <row r="219" spans="1:16" s="8" customFormat="1" ht="16.899999999999999" customHeight="1" x14ac:dyDescent="0.25">
      <c r="A219" s="1">
        <f>IF(M219="","",MAX(A$3:A218)+1)</f>
        <v>103</v>
      </c>
      <c r="B219" s="1"/>
      <c r="C219" s="81" t="s">
        <v>205</v>
      </c>
      <c r="D219" s="10"/>
      <c r="E219" s="10"/>
      <c r="F219" s="10"/>
      <c r="G219" s="10"/>
      <c r="H219" s="10"/>
      <c r="I219" s="10"/>
      <c r="J219" s="10"/>
      <c r="K219" s="10"/>
      <c r="L219" s="10"/>
      <c r="M219" s="1" t="s">
        <v>86</v>
      </c>
      <c r="N219" s="24">
        <f>+L207</f>
        <v>297.5</v>
      </c>
      <c r="O219" s="20"/>
      <c r="P219" s="20">
        <f t="shared" si="31"/>
        <v>0</v>
      </c>
    </row>
    <row r="220" spans="1:16" s="8" customFormat="1" ht="27" customHeight="1" x14ac:dyDescent="0.25">
      <c r="A220" s="1">
        <f>IF(M220="","",MAX(A$3:A219)+1)</f>
        <v>104</v>
      </c>
      <c r="B220" s="1"/>
      <c r="C220" s="210" t="s">
        <v>206</v>
      </c>
      <c r="D220" s="211"/>
      <c r="E220" s="211"/>
      <c r="F220" s="211"/>
      <c r="G220" s="211"/>
      <c r="H220" s="211"/>
      <c r="I220" s="211"/>
      <c r="J220" s="211"/>
      <c r="K220" s="211"/>
      <c r="L220" s="39" t="s">
        <v>207</v>
      </c>
      <c r="M220" s="1" t="s">
        <v>79</v>
      </c>
      <c r="N220" s="24">
        <f>+L204*5.5</f>
        <v>1237.5</v>
      </c>
      <c r="O220" s="20"/>
      <c r="P220" s="20">
        <f t="shared" si="31"/>
        <v>0</v>
      </c>
    </row>
    <row r="221" spans="1:16" s="8" customFormat="1" ht="16.899999999999999" customHeight="1" x14ac:dyDescent="0.25">
      <c r="A221" s="1">
        <f>IF(M221="","",MAX(A$3:A220)+1)</f>
        <v>105</v>
      </c>
      <c r="B221" s="1"/>
      <c r="C221" s="81" t="s">
        <v>208</v>
      </c>
      <c r="D221" s="10"/>
      <c r="E221" s="10"/>
      <c r="F221" s="10"/>
      <c r="G221" s="10"/>
      <c r="H221" s="10"/>
      <c r="I221" s="10"/>
      <c r="J221" s="10"/>
      <c r="K221" s="10"/>
      <c r="L221" s="39" t="s">
        <v>207</v>
      </c>
      <c r="M221" s="1" t="s">
        <v>79</v>
      </c>
      <c r="N221" s="24">
        <f>5.5*L204</f>
        <v>1237.5</v>
      </c>
      <c r="O221" s="20"/>
      <c r="P221" s="20">
        <f t="shared" si="31"/>
        <v>0</v>
      </c>
    </row>
    <row r="222" spans="1:16" s="8" customFormat="1" ht="18" customHeight="1" x14ac:dyDescent="0.25">
      <c r="A222" s="1" t="str">
        <f>IF(M222="","",MAX(A$3:A221)+1)</f>
        <v/>
      </c>
      <c r="B222" s="1"/>
      <c r="C222" s="43"/>
      <c r="D222" s="10"/>
      <c r="E222" s="10"/>
      <c r="F222" s="10"/>
      <c r="G222" s="10"/>
      <c r="H222" s="10"/>
      <c r="I222" s="10"/>
      <c r="J222" s="10"/>
      <c r="K222" s="10"/>
      <c r="L222" s="10"/>
      <c r="M222" s="2"/>
      <c r="N222" s="2"/>
      <c r="O222" s="20"/>
      <c r="P222" s="20">
        <f t="shared" si="31"/>
        <v>0</v>
      </c>
    </row>
    <row r="223" spans="1:16" s="8" customFormat="1" ht="18" customHeight="1" collapsed="1" x14ac:dyDescent="0.25">
      <c r="A223" s="1" t="str">
        <f>IF(M223="","",MAX(A$3:A222)+1)</f>
        <v/>
      </c>
      <c r="B223" s="1"/>
      <c r="C223" s="56" t="s">
        <v>209</v>
      </c>
      <c r="D223" s="10"/>
      <c r="E223" s="10"/>
      <c r="F223" s="10"/>
      <c r="G223" s="10"/>
      <c r="H223" s="82" t="s">
        <v>210</v>
      </c>
      <c r="I223" s="10"/>
      <c r="J223" s="10"/>
      <c r="K223" s="10"/>
      <c r="L223" s="10"/>
      <c r="M223" s="1"/>
      <c r="N223" s="1"/>
      <c r="O223" s="20"/>
      <c r="P223" s="20">
        <f t="shared" si="31"/>
        <v>0</v>
      </c>
    </row>
    <row r="224" spans="1:16" s="8" customFormat="1" ht="18" customHeight="1" x14ac:dyDescent="0.25">
      <c r="A224" s="1" t="str">
        <f>IF(M224="","",MAX(A$3:A223)+1)</f>
        <v/>
      </c>
      <c r="B224" s="1" t="s">
        <v>187</v>
      </c>
      <c r="C224" s="56" t="s">
        <v>188</v>
      </c>
      <c r="D224" s="10"/>
      <c r="E224" s="10"/>
      <c r="F224" s="10"/>
      <c r="G224" s="10"/>
      <c r="H224" s="69"/>
      <c r="I224" s="10"/>
      <c r="J224" s="10"/>
      <c r="K224" s="10"/>
      <c r="L224" s="10"/>
      <c r="M224" s="1"/>
      <c r="N224" s="1"/>
      <c r="O224" s="20"/>
      <c r="P224" s="20"/>
    </row>
    <row r="225" spans="1:24" s="8" customFormat="1" ht="16.899999999999999" customHeight="1" collapsed="1" x14ac:dyDescent="0.25">
      <c r="A225" s="1">
        <f>IF(M225="","",MAX(A$3:A224)+1)</f>
        <v>106</v>
      </c>
      <c r="B225" s="1"/>
      <c r="C225" s="74" t="s">
        <v>189</v>
      </c>
      <c r="D225" s="10"/>
      <c r="E225" s="10"/>
      <c r="F225" s="10"/>
      <c r="G225" s="10"/>
      <c r="H225" s="10"/>
      <c r="I225" s="10"/>
      <c r="J225" s="10"/>
      <c r="K225" s="10"/>
      <c r="L225" s="10"/>
      <c r="M225" s="1" t="s">
        <v>79</v>
      </c>
      <c r="N225" s="24">
        <v>25</v>
      </c>
      <c r="O225" s="20"/>
      <c r="P225" s="20">
        <f t="shared" ref="P225" si="34">+O225*N225</f>
        <v>0</v>
      </c>
    </row>
    <row r="226" spans="1:24" s="8" customFormat="1" ht="16.149999999999999" hidden="1" customHeight="1" outlineLevel="1" x14ac:dyDescent="0.25">
      <c r="A226" s="1" t="str">
        <f>IF(M226="","",MAX(A$3:A225)+1)</f>
        <v/>
      </c>
      <c r="B226" s="1"/>
      <c r="C226" s="40"/>
      <c r="D226" s="35"/>
      <c r="E226" s="39"/>
      <c r="F226" s="34">
        <v>25</v>
      </c>
      <c r="G226" s="38" t="s">
        <v>526</v>
      </c>
      <c r="H226" s="34">
        <v>0.64</v>
      </c>
      <c r="I226" s="38" t="s">
        <v>526</v>
      </c>
      <c r="J226" s="75">
        <v>0.15</v>
      </c>
      <c r="K226" s="38" t="s">
        <v>522</v>
      </c>
      <c r="L226" s="50">
        <f>+J226*H226*F226</f>
        <v>2.4</v>
      </c>
      <c r="M226" s="1"/>
      <c r="N226" s="1"/>
      <c r="O226" s="20"/>
      <c r="P226" s="20"/>
    </row>
    <row r="227" spans="1:24" s="8" customFormat="1" ht="27.6" customHeight="1" x14ac:dyDescent="0.25">
      <c r="A227" s="1">
        <f>IF(M227="","",MAX(A$3:A226)+1)</f>
        <v>107</v>
      </c>
      <c r="B227" s="1"/>
      <c r="C227" s="182" t="s">
        <v>211</v>
      </c>
      <c r="D227" s="183"/>
      <c r="E227" s="183"/>
      <c r="F227" s="183"/>
      <c r="G227" s="183"/>
      <c r="H227" s="183"/>
      <c r="I227" s="183"/>
      <c r="J227" s="183"/>
      <c r="K227" s="183"/>
      <c r="L227" s="184"/>
      <c r="M227" s="1" t="s">
        <v>79</v>
      </c>
      <c r="N227" s="24">
        <v>25</v>
      </c>
      <c r="O227" s="20"/>
      <c r="P227" s="20">
        <f t="shared" ref="P227:P228" si="35">+O227*N227</f>
        <v>0</v>
      </c>
      <c r="X227" s="76"/>
    </row>
    <row r="228" spans="1:24" s="8" customFormat="1" ht="16.899999999999999" customHeight="1" x14ac:dyDescent="0.25">
      <c r="A228" s="1">
        <f>IF(M228="","",MAX(A$3:A227)+1)</f>
        <v>108</v>
      </c>
      <c r="B228" s="1"/>
      <c r="C228" s="74" t="s">
        <v>191</v>
      </c>
      <c r="D228" s="10"/>
      <c r="E228" s="10"/>
      <c r="F228" s="10"/>
      <c r="G228" s="10"/>
      <c r="H228" s="10"/>
      <c r="I228" s="10"/>
      <c r="J228" s="10"/>
      <c r="K228" s="10"/>
      <c r="L228" s="10"/>
      <c r="M228" s="1" t="s">
        <v>79</v>
      </c>
      <c r="N228" s="24">
        <v>25</v>
      </c>
      <c r="O228" s="20"/>
      <c r="P228" s="20">
        <f t="shared" si="35"/>
        <v>0</v>
      </c>
      <c r="X228" s="77"/>
    </row>
    <row r="229" spans="1:24" s="8" customFormat="1" ht="7.9" customHeight="1" x14ac:dyDescent="0.25">
      <c r="A229" s="1" t="str">
        <f>IF(M229="","",MAX(A$3:A228)+1)</f>
        <v/>
      </c>
      <c r="B229" s="1"/>
      <c r="C229" s="74"/>
      <c r="D229" s="10"/>
      <c r="E229" s="10"/>
      <c r="F229" s="10"/>
      <c r="G229" s="10"/>
      <c r="H229" s="10"/>
      <c r="I229" s="10"/>
      <c r="J229" s="10"/>
      <c r="K229" s="10"/>
      <c r="L229" s="10"/>
      <c r="M229" s="1"/>
      <c r="N229" s="24"/>
      <c r="O229" s="20"/>
      <c r="P229" s="20"/>
    </row>
    <row r="230" spans="1:24" s="8" customFormat="1" ht="18" customHeight="1" collapsed="1" x14ac:dyDescent="0.25">
      <c r="A230" s="1" t="str">
        <f>IF(M230="","",MAX(A$3:A229)+1)</f>
        <v/>
      </c>
      <c r="B230" s="1"/>
      <c r="C230" s="56" t="s">
        <v>192</v>
      </c>
      <c r="D230" s="10"/>
      <c r="E230" s="10"/>
      <c r="F230" s="10"/>
      <c r="G230" s="10"/>
      <c r="H230" s="69"/>
      <c r="I230" s="10"/>
      <c r="J230" s="10"/>
      <c r="K230" s="10"/>
      <c r="L230" s="10"/>
      <c r="M230" s="1"/>
      <c r="N230" s="1"/>
      <c r="O230" s="20"/>
      <c r="P230" s="20"/>
    </row>
    <row r="231" spans="1:24" s="8" customFormat="1" ht="16.149999999999999" hidden="1" customHeight="1" outlineLevel="1" x14ac:dyDescent="0.25">
      <c r="A231" s="1" t="str">
        <f>IF(M231="","",MAX(A$3:A230)+1)</f>
        <v/>
      </c>
      <c r="B231" s="1"/>
      <c r="C231" s="40"/>
      <c r="D231" s="35" t="s">
        <v>533</v>
      </c>
      <c r="E231" s="39"/>
      <c r="F231" s="34">
        <v>25</v>
      </c>
      <c r="G231" s="38" t="s">
        <v>526</v>
      </c>
      <c r="H231" s="34">
        <v>1.7</v>
      </c>
      <c r="I231" s="38"/>
      <c r="J231" s="75"/>
      <c r="K231" s="38" t="s">
        <v>522</v>
      </c>
      <c r="L231" s="50">
        <f>+H231*F231</f>
        <v>42.5</v>
      </c>
      <c r="M231" s="1"/>
      <c r="N231" s="1"/>
      <c r="O231" s="20"/>
      <c r="P231" s="20"/>
    </row>
    <row r="232" spans="1:24" s="8" customFormat="1" ht="16.149999999999999" hidden="1" customHeight="1" outlineLevel="1" x14ac:dyDescent="0.25">
      <c r="A232" s="1" t="str">
        <f>IF(M232="","",MAX(A$3:A231)+1)</f>
        <v/>
      </c>
      <c r="B232" s="1"/>
      <c r="C232" s="40"/>
      <c r="D232" s="35" t="s">
        <v>535</v>
      </c>
      <c r="E232" s="39"/>
      <c r="F232" s="34">
        <v>25</v>
      </c>
      <c r="G232" s="38" t="s">
        <v>526</v>
      </c>
      <c r="H232" s="34">
        <v>0.3</v>
      </c>
      <c r="I232" s="38"/>
      <c r="J232" s="75"/>
      <c r="K232" s="38" t="s">
        <v>522</v>
      </c>
      <c r="L232" s="80">
        <f>+H232*F232</f>
        <v>7.5</v>
      </c>
      <c r="M232" s="1"/>
      <c r="N232" s="1"/>
      <c r="O232" s="20"/>
      <c r="P232" s="20"/>
    </row>
    <row r="233" spans="1:24" s="8" customFormat="1" ht="16.149999999999999" hidden="1" customHeight="1" outlineLevel="1" x14ac:dyDescent="0.25">
      <c r="A233" s="1" t="str">
        <f>IF(M233="","",MAX(A$3:A232)+1)</f>
        <v/>
      </c>
      <c r="B233" s="1"/>
      <c r="C233" s="40"/>
      <c r="D233" s="35"/>
      <c r="E233" s="39"/>
      <c r="F233" s="34"/>
      <c r="G233" s="38"/>
      <c r="H233" s="34"/>
      <c r="I233" s="38"/>
      <c r="J233" s="75"/>
      <c r="K233" s="38"/>
      <c r="L233" s="34">
        <f>+L232+L231</f>
        <v>50</v>
      </c>
      <c r="M233" s="1"/>
      <c r="N233" s="1"/>
      <c r="O233" s="20"/>
      <c r="P233" s="20"/>
    </row>
    <row r="234" spans="1:24" s="8" customFormat="1" ht="16.899999999999999" customHeight="1" x14ac:dyDescent="0.25">
      <c r="A234" s="1">
        <f>IF(M234="","",MAX(A$3:A233)+1)</f>
        <v>109</v>
      </c>
      <c r="B234" s="1" t="s">
        <v>172</v>
      </c>
      <c r="C234" s="74" t="s">
        <v>212</v>
      </c>
      <c r="D234" s="10"/>
      <c r="E234" s="10"/>
      <c r="F234" s="10"/>
      <c r="G234" s="10"/>
      <c r="H234" s="10"/>
      <c r="I234" s="10"/>
      <c r="J234" s="10"/>
      <c r="K234" s="10"/>
      <c r="L234" s="10"/>
      <c r="M234" s="1" t="s">
        <v>86</v>
      </c>
      <c r="N234" s="24">
        <v>50</v>
      </c>
      <c r="O234" s="20"/>
      <c r="P234" s="20">
        <f t="shared" ref="P234:P243" si="36">+O234*N234</f>
        <v>0</v>
      </c>
    </row>
    <row r="235" spans="1:24" s="8" customFormat="1" ht="16.899999999999999" customHeight="1" x14ac:dyDescent="0.25">
      <c r="A235" s="1">
        <f>IF(M235="","",MAX(A$3:A234)+1)</f>
        <v>110</v>
      </c>
      <c r="B235" s="1" t="s">
        <v>176</v>
      </c>
      <c r="C235" s="74" t="s">
        <v>194</v>
      </c>
      <c r="D235" s="10"/>
      <c r="E235" s="10"/>
      <c r="F235" s="10"/>
      <c r="G235" s="10"/>
      <c r="H235" s="10"/>
      <c r="I235" s="10"/>
      <c r="J235" s="10"/>
      <c r="K235" s="10"/>
      <c r="L235" s="10"/>
      <c r="M235" s="1" t="s">
        <v>65</v>
      </c>
      <c r="N235" s="33">
        <v>50</v>
      </c>
      <c r="O235" s="20"/>
      <c r="P235" s="20">
        <f t="shared" si="36"/>
        <v>0</v>
      </c>
    </row>
    <row r="236" spans="1:24" s="8" customFormat="1" ht="16.899999999999999" customHeight="1" x14ac:dyDescent="0.25">
      <c r="A236" s="1">
        <f>IF(M236="","",MAX(A$3:A235)+1)</f>
        <v>111</v>
      </c>
      <c r="B236" s="1" t="s">
        <v>176</v>
      </c>
      <c r="C236" s="74" t="s">
        <v>213</v>
      </c>
      <c r="D236" s="10"/>
      <c r="E236" s="10"/>
      <c r="F236" s="10"/>
      <c r="G236" s="10"/>
      <c r="H236" s="10"/>
      <c r="I236" s="10"/>
      <c r="J236" s="10"/>
      <c r="K236" s="10"/>
      <c r="L236" s="10"/>
      <c r="M236" s="1" t="s">
        <v>149</v>
      </c>
      <c r="N236" s="71">
        <v>1</v>
      </c>
      <c r="O236" s="20"/>
      <c r="P236" s="20">
        <f t="shared" si="36"/>
        <v>0</v>
      </c>
    </row>
    <row r="237" spans="1:24" s="8" customFormat="1" ht="16.899999999999999" customHeight="1" x14ac:dyDescent="0.25">
      <c r="A237" s="1">
        <f>IF(M237="","",MAX(A$3:A236)+1)</f>
        <v>112</v>
      </c>
      <c r="B237" s="1" t="s">
        <v>198</v>
      </c>
      <c r="C237" s="74" t="s">
        <v>214</v>
      </c>
      <c r="D237" s="10"/>
      <c r="E237" s="10"/>
      <c r="F237" s="10"/>
      <c r="G237" s="10"/>
      <c r="H237" s="10"/>
      <c r="I237" s="10"/>
      <c r="J237" s="10"/>
      <c r="K237" s="10"/>
      <c r="L237" s="10"/>
      <c r="M237" s="1" t="s">
        <v>79</v>
      </c>
      <c r="N237" s="24">
        <v>25</v>
      </c>
      <c r="O237" s="20"/>
      <c r="P237" s="20">
        <f t="shared" si="36"/>
        <v>0</v>
      </c>
    </row>
    <row r="238" spans="1:24" s="8" customFormat="1" ht="16.899999999999999" customHeight="1" x14ac:dyDescent="0.25">
      <c r="A238" s="1">
        <f>IF(M238="","",MAX(A$3:A237)+1)</f>
        <v>113</v>
      </c>
      <c r="B238" s="1" t="s">
        <v>198</v>
      </c>
      <c r="C238" s="74" t="s">
        <v>200</v>
      </c>
      <c r="D238" s="10"/>
      <c r="E238" s="10"/>
      <c r="F238" s="10"/>
      <c r="G238" s="10"/>
      <c r="H238" s="10"/>
      <c r="I238" s="10"/>
      <c r="J238" s="10"/>
      <c r="K238" s="10"/>
      <c r="L238" s="10"/>
      <c r="M238" s="1" t="s">
        <v>79</v>
      </c>
      <c r="N238" s="24">
        <v>25</v>
      </c>
      <c r="O238" s="20"/>
      <c r="P238" s="20">
        <f t="shared" si="36"/>
        <v>0</v>
      </c>
    </row>
    <row r="239" spans="1:24" s="8" customFormat="1" ht="16.899999999999999" customHeight="1" x14ac:dyDescent="0.25">
      <c r="A239" s="1">
        <f>IF(M239="","",MAX(A$3:A238)+1)</f>
        <v>114</v>
      </c>
      <c r="B239" s="1" t="s">
        <v>181</v>
      </c>
      <c r="C239" s="74" t="s">
        <v>182</v>
      </c>
      <c r="D239" s="10"/>
      <c r="E239" s="10"/>
      <c r="F239" s="10"/>
      <c r="G239" s="10"/>
      <c r="H239" s="10"/>
      <c r="I239" s="10"/>
      <c r="J239" s="10"/>
      <c r="K239" s="10"/>
      <c r="L239" s="10"/>
      <c r="M239" s="1" t="s">
        <v>183</v>
      </c>
      <c r="N239" s="24">
        <v>800</v>
      </c>
      <c r="O239" s="20"/>
      <c r="P239" s="20">
        <f t="shared" si="36"/>
        <v>0</v>
      </c>
    </row>
    <row r="240" spans="1:24" s="8" customFormat="1" ht="16.899999999999999" customHeight="1" x14ac:dyDescent="0.25">
      <c r="A240" s="1" t="str">
        <f>IF(M240="","",MAX(A$3:A239)+1)</f>
        <v/>
      </c>
      <c r="B240" s="1" t="s">
        <v>174</v>
      </c>
      <c r="C240" s="74" t="s">
        <v>215</v>
      </c>
      <c r="D240" s="10"/>
      <c r="E240" s="10"/>
      <c r="F240" s="10"/>
      <c r="G240" s="10"/>
      <c r="H240" s="10"/>
      <c r="I240" s="10"/>
      <c r="J240" s="10"/>
      <c r="K240" s="10"/>
      <c r="L240" s="10"/>
      <c r="M240" s="1"/>
      <c r="N240" s="24"/>
      <c r="O240" s="20"/>
      <c r="P240" s="20">
        <f t="shared" si="36"/>
        <v>0</v>
      </c>
    </row>
    <row r="241" spans="1:16" s="8" customFormat="1" ht="16.899999999999999" customHeight="1" x14ac:dyDescent="0.25">
      <c r="A241" s="1">
        <f>IF(M241="","",MAX(A$3:A240)+1)</f>
        <v>115</v>
      </c>
      <c r="B241" s="1"/>
      <c r="C241" s="81" t="s">
        <v>205</v>
      </c>
      <c r="D241" s="10"/>
      <c r="E241" s="10"/>
      <c r="F241" s="10"/>
      <c r="G241" s="10"/>
      <c r="H241" s="10"/>
      <c r="I241" s="10"/>
      <c r="J241" s="10"/>
      <c r="K241" s="10"/>
      <c r="L241" s="10"/>
      <c r="M241" s="1" t="s">
        <v>86</v>
      </c>
      <c r="N241" s="24">
        <f>+L233</f>
        <v>50</v>
      </c>
      <c r="O241" s="20"/>
      <c r="P241" s="20">
        <f t="shared" si="36"/>
        <v>0</v>
      </c>
    </row>
    <row r="242" spans="1:16" s="8" customFormat="1" ht="18" customHeight="1" x14ac:dyDescent="0.25">
      <c r="A242" s="1" t="str">
        <f>IF(M242="","",MAX(A$3:A241)+1)</f>
        <v/>
      </c>
      <c r="B242" s="1"/>
      <c r="C242" s="43"/>
      <c r="D242" s="10"/>
      <c r="E242" s="10"/>
      <c r="F242" s="10"/>
      <c r="G242" s="10"/>
      <c r="H242" s="10"/>
      <c r="I242" s="10"/>
      <c r="J242" s="10"/>
      <c r="K242" s="10"/>
      <c r="L242" s="10"/>
      <c r="M242" s="2"/>
      <c r="N242" s="2"/>
      <c r="O242" s="20"/>
      <c r="P242" s="20">
        <f t="shared" si="36"/>
        <v>0</v>
      </c>
    </row>
    <row r="243" spans="1:16" s="8" customFormat="1" ht="18" customHeight="1" collapsed="1" x14ac:dyDescent="0.25">
      <c r="A243" s="1" t="str">
        <f>IF(M243="","",MAX(A$3:A242)+1)</f>
        <v/>
      </c>
      <c r="B243" s="1"/>
      <c r="C243" s="56" t="s">
        <v>216</v>
      </c>
      <c r="D243" s="10"/>
      <c r="E243" s="10"/>
      <c r="F243" s="10"/>
      <c r="G243" s="10"/>
      <c r="H243" s="69"/>
      <c r="I243" s="10"/>
      <c r="J243" s="10"/>
      <c r="K243" s="10"/>
      <c r="L243" s="10"/>
      <c r="M243" s="1"/>
      <c r="N243" s="1"/>
      <c r="O243" s="20"/>
      <c r="P243" s="20">
        <f t="shared" si="36"/>
        <v>0</v>
      </c>
    </row>
    <row r="244" spans="1:16" s="8" customFormat="1" ht="6.6" customHeight="1" x14ac:dyDescent="0.25">
      <c r="A244" s="1" t="str">
        <f>IF(M244="","",MAX(A$3:A243)+1)</f>
        <v/>
      </c>
      <c r="B244" s="1"/>
      <c r="C244" s="74"/>
      <c r="D244" s="10"/>
      <c r="E244" s="10"/>
      <c r="F244" s="10"/>
      <c r="G244" s="10"/>
      <c r="H244" s="10"/>
      <c r="I244" s="10"/>
      <c r="J244" s="10"/>
      <c r="K244" s="10"/>
      <c r="L244" s="10"/>
      <c r="M244" s="1"/>
      <c r="N244" s="24"/>
      <c r="O244" s="20"/>
      <c r="P244" s="20"/>
    </row>
    <row r="245" spans="1:16" s="8" customFormat="1" ht="18" customHeight="1" collapsed="1" x14ac:dyDescent="0.25">
      <c r="A245" s="1" t="str">
        <f>IF(M245="","",MAX(A$3:A244)+1)</f>
        <v/>
      </c>
      <c r="B245" s="1"/>
      <c r="C245" s="56" t="s">
        <v>217</v>
      </c>
      <c r="D245" s="10"/>
      <c r="E245" s="10"/>
      <c r="F245" s="10"/>
      <c r="G245" s="10"/>
      <c r="H245" s="69"/>
      <c r="I245" s="10"/>
      <c r="J245" s="10"/>
      <c r="K245" s="10"/>
      <c r="L245" s="10"/>
      <c r="M245" s="1"/>
      <c r="N245" s="1"/>
      <c r="O245" s="20"/>
      <c r="P245" s="20"/>
    </row>
    <row r="246" spans="1:16" s="8" customFormat="1" ht="18" customHeight="1" collapsed="1" x14ac:dyDescent="0.25">
      <c r="A246" s="1">
        <f>IF(M246="","",MAX(A$3:A245)+1)</f>
        <v>116</v>
      </c>
      <c r="B246" s="1" t="s">
        <v>143</v>
      </c>
      <c r="C246" s="74" t="s">
        <v>144</v>
      </c>
      <c r="D246" s="10"/>
      <c r="E246" s="10"/>
      <c r="F246" s="10"/>
      <c r="G246" s="10"/>
      <c r="H246" s="10"/>
      <c r="I246" s="10"/>
      <c r="J246" s="10"/>
      <c r="K246" s="10"/>
      <c r="L246" s="10"/>
      <c r="M246" s="1" t="s">
        <v>86</v>
      </c>
      <c r="N246" s="24">
        <v>32</v>
      </c>
      <c r="O246" s="20"/>
      <c r="P246" s="20">
        <f t="shared" ref="P246:P350" si="37">+O246*N246</f>
        <v>0</v>
      </c>
    </row>
    <row r="247" spans="1:16" s="8" customFormat="1" ht="16.899999999999999" customHeight="1" x14ac:dyDescent="0.25">
      <c r="A247" s="1">
        <f>IF(M247="","",MAX(A$3:A246)+1)</f>
        <v>117</v>
      </c>
      <c r="B247" s="1" t="s">
        <v>145</v>
      </c>
      <c r="C247" s="74" t="s">
        <v>218</v>
      </c>
      <c r="D247" s="10"/>
      <c r="E247" s="10"/>
      <c r="F247" s="10"/>
      <c r="G247" s="10"/>
      <c r="H247" s="10"/>
      <c r="I247" s="10"/>
      <c r="J247" s="10"/>
      <c r="K247" s="10"/>
      <c r="L247" s="10"/>
      <c r="M247" s="1" t="s">
        <v>86</v>
      </c>
      <c r="N247" s="24">
        <f>+N246</f>
        <v>32</v>
      </c>
      <c r="O247" s="20"/>
      <c r="P247" s="20">
        <f t="shared" si="37"/>
        <v>0</v>
      </c>
    </row>
    <row r="248" spans="1:16" s="8" customFormat="1" ht="22.5" customHeight="1" x14ac:dyDescent="0.25">
      <c r="A248" s="1">
        <f>IF(M248="","",MAX(A$3:A247)+1)</f>
        <v>118</v>
      </c>
      <c r="B248" s="117" t="s">
        <v>219</v>
      </c>
      <c r="C248" s="74" t="s">
        <v>220</v>
      </c>
      <c r="D248" s="10"/>
      <c r="E248" s="10"/>
      <c r="F248" s="10"/>
      <c r="G248" s="10"/>
      <c r="H248" s="10"/>
      <c r="I248" s="10"/>
      <c r="J248" s="10"/>
      <c r="K248" s="10"/>
      <c r="L248" s="10"/>
      <c r="M248" s="1" t="s">
        <v>65</v>
      </c>
      <c r="N248" s="33">
        <v>2</v>
      </c>
      <c r="O248" s="20"/>
      <c r="P248" s="20">
        <f t="shared" ref="P248" si="38">+O248*N248</f>
        <v>0</v>
      </c>
    </row>
    <row r="249" spans="1:16" s="8" customFormat="1" ht="16.899999999999999" customHeight="1" x14ac:dyDescent="0.25">
      <c r="A249" s="1" t="str">
        <f>IF(M249="","",MAX(A$3:A248)+1)</f>
        <v/>
      </c>
      <c r="B249" s="1"/>
      <c r="C249" s="74" t="s">
        <v>221</v>
      </c>
      <c r="D249" s="10"/>
      <c r="E249" s="10"/>
      <c r="F249" s="10"/>
      <c r="G249" s="10"/>
      <c r="H249" s="10"/>
      <c r="I249" s="10"/>
      <c r="J249" s="10"/>
      <c r="K249" s="10"/>
      <c r="L249" s="10"/>
      <c r="M249" s="1"/>
      <c r="N249" s="24"/>
      <c r="O249" s="20"/>
      <c r="P249" s="20">
        <f t="shared" si="37"/>
        <v>0</v>
      </c>
    </row>
    <row r="250" spans="1:16" s="8" customFormat="1" ht="16.899999999999999" customHeight="1" x14ac:dyDescent="0.25">
      <c r="A250" s="1">
        <f>IF(M250="","",MAX(A$3:A249)+1)</f>
        <v>119</v>
      </c>
      <c r="B250" s="1" t="s">
        <v>152</v>
      </c>
      <c r="C250" s="83" t="s">
        <v>222</v>
      </c>
      <c r="D250" s="10"/>
      <c r="E250" s="10"/>
      <c r="F250" s="10"/>
      <c r="G250" s="10"/>
      <c r="H250" s="10"/>
      <c r="I250" s="10"/>
      <c r="J250" s="10"/>
      <c r="K250" s="10"/>
      <c r="L250" s="10"/>
      <c r="M250" s="1" t="s">
        <v>149</v>
      </c>
      <c r="N250" s="71">
        <v>1.4</v>
      </c>
      <c r="O250" s="20"/>
      <c r="P250" s="20">
        <f t="shared" si="37"/>
        <v>0</v>
      </c>
    </row>
    <row r="251" spans="1:16" s="8" customFormat="1" ht="16.899999999999999" customHeight="1" x14ac:dyDescent="0.25">
      <c r="A251" s="1">
        <f>IF(M251="","",MAX(A$3:A250)+1)</f>
        <v>120</v>
      </c>
      <c r="B251" s="1" t="s">
        <v>154</v>
      </c>
      <c r="C251" s="83" t="s">
        <v>223</v>
      </c>
      <c r="D251" s="10"/>
      <c r="E251" s="10"/>
      <c r="F251" s="10"/>
      <c r="G251" s="10"/>
      <c r="H251" s="10"/>
      <c r="I251" s="10"/>
      <c r="J251" s="10"/>
      <c r="K251" s="10"/>
      <c r="L251" s="10"/>
      <c r="M251" s="1" t="s">
        <v>566</v>
      </c>
      <c r="N251" s="71">
        <v>8</v>
      </c>
      <c r="O251" s="20"/>
      <c r="P251" s="20">
        <f t="shared" si="37"/>
        <v>0</v>
      </c>
    </row>
    <row r="252" spans="1:16" s="8" customFormat="1" ht="16.899999999999999" customHeight="1" x14ac:dyDescent="0.25">
      <c r="A252" s="1">
        <f>IF(M252="","",MAX(A$3:A251)+1)</f>
        <v>121</v>
      </c>
      <c r="B252" s="1" t="s">
        <v>156</v>
      </c>
      <c r="C252" s="83" t="s">
        <v>224</v>
      </c>
      <c r="D252" s="10"/>
      <c r="E252" s="10"/>
      <c r="F252" s="10"/>
      <c r="G252" s="10"/>
      <c r="H252" s="10"/>
      <c r="I252" s="10"/>
      <c r="J252" s="10"/>
      <c r="K252" s="10"/>
      <c r="L252" s="10"/>
      <c r="M252" s="1" t="s">
        <v>149</v>
      </c>
      <c r="N252" s="71">
        <v>1.4</v>
      </c>
      <c r="O252" s="20"/>
      <c r="P252" s="20">
        <f t="shared" si="37"/>
        <v>0</v>
      </c>
    </row>
    <row r="253" spans="1:16" s="8" customFormat="1" ht="39" customHeight="1" x14ac:dyDescent="0.25">
      <c r="A253" s="1" t="str">
        <f>IF(M253="","",MAX(A$3:A252)+1)</f>
        <v/>
      </c>
      <c r="B253" s="1"/>
      <c r="C253" s="72"/>
      <c r="D253" s="10"/>
      <c r="E253" s="10"/>
      <c r="F253" s="10"/>
      <c r="G253" s="10"/>
      <c r="H253" s="10"/>
      <c r="I253" s="10"/>
      <c r="J253" s="10"/>
      <c r="K253" s="10"/>
      <c r="L253" s="10"/>
      <c r="M253" s="1"/>
      <c r="N253" s="24"/>
      <c r="O253" s="20"/>
      <c r="P253" s="20"/>
    </row>
    <row r="254" spans="1:16" s="8" customFormat="1" ht="18" customHeight="1" x14ac:dyDescent="0.25">
      <c r="A254" s="1" t="str">
        <f>IF(M254="","",MAX(A$3:A253)+1)</f>
        <v/>
      </c>
      <c r="B254" s="1" t="s">
        <v>225</v>
      </c>
      <c r="C254" s="29" t="s">
        <v>226</v>
      </c>
      <c r="D254" s="10"/>
      <c r="E254" s="10"/>
      <c r="F254" s="10"/>
      <c r="G254" s="10"/>
      <c r="H254" s="10"/>
      <c r="I254" s="10"/>
      <c r="J254" s="10"/>
      <c r="K254" s="10"/>
      <c r="L254" s="10"/>
      <c r="M254" s="1"/>
      <c r="N254" s="1"/>
      <c r="O254" s="20"/>
      <c r="P254" s="20">
        <f t="shared" ref="P254:P258" si="39">+O254*N254</f>
        <v>0</v>
      </c>
    </row>
    <row r="255" spans="1:16" s="8" customFormat="1" ht="18" customHeight="1" x14ac:dyDescent="0.25">
      <c r="A255" s="1" t="str">
        <f>IF(M255="","",MAX(A$3:A254)+1)</f>
        <v/>
      </c>
      <c r="B255" s="1"/>
      <c r="C255" s="43"/>
      <c r="D255" s="10"/>
      <c r="E255" s="10"/>
      <c r="F255" s="10"/>
      <c r="G255" s="10"/>
      <c r="H255" s="10"/>
      <c r="I255" s="10"/>
      <c r="J255" s="10"/>
      <c r="K255" s="10"/>
      <c r="L255" s="10"/>
      <c r="M255" s="2"/>
      <c r="N255" s="2"/>
      <c r="O255" s="20"/>
      <c r="P255" s="20">
        <f t="shared" si="39"/>
        <v>0</v>
      </c>
    </row>
    <row r="256" spans="1:16" s="8" customFormat="1" ht="18" customHeight="1" x14ac:dyDescent="0.25">
      <c r="A256" s="1" t="str">
        <f>IF(M256="","",MAX(A$3:A255)+1)</f>
        <v/>
      </c>
      <c r="B256" s="1"/>
      <c r="C256" s="29" t="s">
        <v>227</v>
      </c>
      <c r="D256" s="10"/>
      <c r="E256" s="10"/>
      <c r="F256" s="10"/>
      <c r="G256" s="10"/>
      <c r="H256" s="10"/>
      <c r="I256" s="10"/>
      <c r="J256" s="10"/>
      <c r="K256" s="10"/>
      <c r="L256" s="10"/>
      <c r="M256" s="1"/>
      <c r="N256" s="1"/>
      <c r="O256" s="20"/>
      <c r="P256" s="20">
        <f t="shared" si="39"/>
        <v>0</v>
      </c>
    </row>
    <row r="257" spans="1:16" s="8" customFormat="1" ht="18" customHeight="1" x14ac:dyDescent="0.25">
      <c r="A257" s="1" t="str">
        <f>IF(M257="","",MAX(A$3:A256)+1)</f>
        <v/>
      </c>
      <c r="B257" s="1"/>
      <c r="C257" s="64"/>
      <c r="D257" s="10"/>
      <c r="E257" s="10"/>
      <c r="F257" s="10"/>
      <c r="G257" s="10"/>
      <c r="H257" s="10"/>
      <c r="I257" s="10"/>
      <c r="J257" s="10"/>
      <c r="K257" s="10"/>
      <c r="L257" s="10"/>
      <c r="M257" s="2"/>
      <c r="N257" s="2"/>
      <c r="O257" s="20"/>
      <c r="P257" s="20">
        <f t="shared" si="39"/>
        <v>0</v>
      </c>
    </row>
    <row r="258" spans="1:16" s="8" customFormat="1" ht="18" customHeight="1" collapsed="1" x14ac:dyDescent="0.25">
      <c r="A258" s="1" t="str">
        <f>IF(M258="","",MAX(A$3:A257)+1)</f>
        <v/>
      </c>
      <c r="B258" s="1" t="s">
        <v>228</v>
      </c>
      <c r="C258" s="65" t="s">
        <v>135</v>
      </c>
      <c r="D258" s="10"/>
      <c r="E258" s="10"/>
      <c r="F258" s="10"/>
      <c r="G258" s="10"/>
      <c r="H258" s="10"/>
      <c r="I258" s="10"/>
      <c r="J258" s="10"/>
      <c r="K258" s="10"/>
      <c r="L258" s="10"/>
      <c r="M258" s="1"/>
      <c r="N258" s="1"/>
      <c r="O258" s="20"/>
      <c r="P258" s="20">
        <f t="shared" si="39"/>
        <v>0</v>
      </c>
    </row>
    <row r="259" spans="1:16" s="8" customFormat="1" ht="19.5" customHeight="1" x14ac:dyDescent="0.25">
      <c r="A259" s="1">
        <f>IF(M259="","",MAX(A$3:A258)+1)</f>
        <v>122</v>
      </c>
      <c r="B259" s="1"/>
      <c r="C259" s="66" t="s">
        <v>229</v>
      </c>
      <c r="D259" s="4"/>
      <c r="E259" s="4"/>
      <c r="F259" s="68"/>
      <c r="G259" s="5"/>
      <c r="H259" s="28"/>
      <c r="I259" s="10"/>
      <c r="J259" s="10"/>
      <c r="K259" s="10"/>
      <c r="L259" s="10"/>
      <c r="M259" s="1" t="s">
        <v>43</v>
      </c>
      <c r="N259" s="33">
        <v>1</v>
      </c>
      <c r="O259" s="20"/>
      <c r="P259" s="20">
        <f>+O259*N259</f>
        <v>0</v>
      </c>
    </row>
    <row r="260" spans="1:16" s="8" customFormat="1" ht="19.5" customHeight="1" x14ac:dyDescent="0.25">
      <c r="A260" s="1">
        <f>IF(M260="","",MAX(A$3:A259)+1)</f>
        <v>123</v>
      </c>
      <c r="B260" s="1"/>
      <c r="C260" s="66" t="s">
        <v>230</v>
      </c>
      <c r="D260" s="4"/>
      <c r="E260" s="4"/>
      <c r="F260" s="68"/>
      <c r="G260" s="5"/>
      <c r="H260" s="28"/>
      <c r="I260" s="10"/>
      <c r="J260" s="10"/>
      <c r="K260" s="10"/>
      <c r="L260" s="10"/>
      <c r="M260" s="1" t="s">
        <v>43</v>
      </c>
      <c r="N260" s="33">
        <v>1</v>
      </c>
      <c r="O260" s="20"/>
      <c r="P260" s="20">
        <f t="shared" ref="P260:P261" si="40">+O260*N260</f>
        <v>0</v>
      </c>
    </row>
    <row r="261" spans="1:16" s="8" customFormat="1" ht="19.5" customHeight="1" x14ac:dyDescent="0.25">
      <c r="A261" s="1">
        <f>IF(M261="","",MAX(A$3:A260)+1)</f>
        <v>124</v>
      </c>
      <c r="B261" s="1"/>
      <c r="C261" s="66" t="s">
        <v>141</v>
      </c>
      <c r="D261" s="4"/>
      <c r="E261" s="4"/>
      <c r="F261" s="68"/>
      <c r="G261" s="5"/>
      <c r="H261" s="28"/>
      <c r="I261" s="10"/>
      <c r="J261" s="10"/>
      <c r="K261" s="10"/>
      <c r="L261" s="10"/>
      <c r="M261" s="1" t="s">
        <v>43</v>
      </c>
      <c r="N261" s="33">
        <v>1</v>
      </c>
      <c r="O261" s="20"/>
      <c r="P261" s="20">
        <f t="shared" si="40"/>
        <v>0</v>
      </c>
    </row>
    <row r="262" spans="1:16" s="8" customFormat="1" ht="19.5" customHeight="1" x14ac:dyDescent="0.25">
      <c r="A262" s="1" t="str">
        <f>IF(M262="","",MAX(A$3:A261)+1)</f>
        <v/>
      </c>
      <c r="B262" s="1"/>
      <c r="C262" s="66"/>
      <c r="D262" s="4"/>
      <c r="E262" s="4"/>
      <c r="F262" s="68"/>
      <c r="G262" s="5"/>
      <c r="H262" s="28"/>
      <c r="I262" s="10"/>
      <c r="J262" s="10"/>
      <c r="K262" s="10"/>
      <c r="L262" s="10"/>
      <c r="M262" s="1"/>
      <c r="N262" s="24"/>
      <c r="O262" s="20"/>
      <c r="P262" s="20"/>
    </row>
    <row r="263" spans="1:16" s="8" customFormat="1" ht="18" customHeight="1" collapsed="1" x14ac:dyDescent="0.25">
      <c r="A263" s="1" t="str">
        <f>IF(M263="","",MAX(A$3:A262)+1)</f>
        <v/>
      </c>
      <c r="B263" s="1"/>
      <c r="C263" s="65" t="s">
        <v>231</v>
      </c>
      <c r="D263" s="10"/>
      <c r="E263" s="10"/>
      <c r="F263" s="10"/>
      <c r="G263" s="10"/>
      <c r="H263" s="69"/>
      <c r="I263" s="10"/>
      <c r="J263" s="10"/>
      <c r="K263" s="10"/>
      <c r="L263" s="10"/>
      <c r="M263" s="1"/>
      <c r="N263" s="1"/>
      <c r="O263" s="20"/>
      <c r="P263" s="20">
        <f t="shared" ref="P263:P280" si="41">+O263*N263</f>
        <v>0</v>
      </c>
    </row>
    <row r="264" spans="1:16" s="8" customFormat="1" ht="16.149999999999999" hidden="1" customHeight="1" outlineLevel="1" x14ac:dyDescent="0.25">
      <c r="A264" s="1" t="str">
        <f>IF(M264="","",MAX(A$3:A263)+1)</f>
        <v/>
      </c>
      <c r="B264" s="1"/>
      <c r="C264" s="40" t="s">
        <v>536</v>
      </c>
      <c r="D264" s="35"/>
      <c r="E264" s="39"/>
      <c r="F264" s="34">
        <v>1.35</v>
      </c>
      <c r="G264" s="38" t="s">
        <v>526</v>
      </c>
      <c r="H264" s="34">
        <v>1.35</v>
      </c>
      <c r="I264" s="38" t="s">
        <v>522</v>
      </c>
      <c r="J264" s="34">
        <f t="shared" ref="J264:J276" si="42">+H264*F264</f>
        <v>1.8225000000000002</v>
      </c>
      <c r="K264" s="39"/>
      <c r="L264" s="50"/>
      <c r="M264" s="1"/>
      <c r="N264" s="1"/>
      <c r="O264" s="20"/>
      <c r="P264" s="20"/>
    </row>
    <row r="265" spans="1:16" s="8" customFormat="1" ht="16.149999999999999" hidden="1" customHeight="1" outlineLevel="1" x14ac:dyDescent="0.25">
      <c r="A265" s="1" t="str">
        <f>IF(M265="","",MAX(A$3:A264)+1)</f>
        <v/>
      </c>
      <c r="B265" s="1"/>
      <c r="C265" s="40" t="s">
        <v>527</v>
      </c>
      <c r="D265" s="35"/>
      <c r="E265" s="39"/>
      <c r="F265" s="34">
        <f>+(3.4+1.5)/2</f>
        <v>2.4500000000000002</v>
      </c>
      <c r="G265" s="38" t="s">
        <v>526</v>
      </c>
      <c r="H265" s="34">
        <v>8.1</v>
      </c>
      <c r="I265" s="38" t="s">
        <v>522</v>
      </c>
      <c r="J265" s="34">
        <f t="shared" si="42"/>
        <v>19.844999999999999</v>
      </c>
      <c r="K265" s="39"/>
      <c r="L265" s="50"/>
      <c r="M265" s="1"/>
      <c r="N265" s="1"/>
      <c r="O265" s="20"/>
      <c r="P265" s="20"/>
    </row>
    <row r="266" spans="1:16" s="8" customFormat="1" ht="16.149999999999999" hidden="1" customHeight="1" outlineLevel="1" x14ac:dyDescent="0.25">
      <c r="A266" s="1" t="str">
        <f>IF(M266="","",MAX(A$3:A265)+1)</f>
        <v/>
      </c>
      <c r="B266" s="1"/>
      <c r="C266" s="40"/>
      <c r="D266" s="35"/>
      <c r="E266" s="38" t="s">
        <v>537</v>
      </c>
      <c r="F266" s="34">
        <v>3.2</v>
      </c>
      <c r="G266" s="38" t="s">
        <v>526</v>
      </c>
      <c r="H266" s="34">
        <v>0.9</v>
      </c>
      <c r="I266" s="38" t="s">
        <v>522</v>
      </c>
      <c r="J266" s="34">
        <f t="shared" si="42"/>
        <v>2.8800000000000003</v>
      </c>
      <c r="K266" s="39"/>
      <c r="L266" s="50"/>
      <c r="M266" s="1"/>
      <c r="N266" s="1"/>
      <c r="O266" s="20"/>
      <c r="P266" s="20"/>
    </row>
    <row r="267" spans="1:16" s="8" customFormat="1" ht="16.149999999999999" hidden="1" customHeight="1" outlineLevel="1" x14ac:dyDescent="0.25">
      <c r="A267" s="1" t="str">
        <f>IF(M267="","",MAX(A$3:A266)+1)</f>
        <v/>
      </c>
      <c r="B267" s="1"/>
      <c r="C267" s="40"/>
      <c r="D267" s="35"/>
      <c r="E267" s="38" t="s">
        <v>537</v>
      </c>
      <c r="F267" s="34">
        <v>3.2</v>
      </c>
      <c r="G267" s="38" t="s">
        <v>526</v>
      </c>
      <c r="H267" s="34">
        <v>0.25</v>
      </c>
      <c r="I267" s="38" t="s">
        <v>522</v>
      </c>
      <c r="J267" s="34">
        <f t="shared" si="42"/>
        <v>0.8</v>
      </c>
      <c r="K267" s="39"/>
      <c r="L267" s="50"/>
      <c r="M267" s="1"/>
      <c r="N267" s="1"/>
      <c r="O267" s="20"/>
      <c r="P267" s="20"/>
    </row>
    <row r="268" spans="1:16" s="8" customFormat="1" ht="16.149999999999999" hidden="1" customHeight="1" outlineLevel="1" x14ac:dyDescent="0.25">
      <c r="A268" s="1" t="str">
        <f>IF(M268="","",MAX(A$3:A267)+1)</f>
        <v/>
      </c>
      <c r="B268" s="1"/>
      <c r="C268" s="40" t="s">
        <v>528</v>
      </c>
      <c r="D268" s="35"/>
      <c r="E268" s="39"/>
      <c r="F268" s="34">
        <f>+(3.4+1.5)/2</f>
        <v>2.4500000000000002</v>
      </c>
      <c r="G268" s="38" t="s">
        <v>526</v>
      </c>
      <c r="H268" s="34">
        <v>8.1</v>
      </c>
      <c r="I268" s="38" t="s">
        <v>522</v>
      </c>
      <c r="J268" s="34">
        <f t="shared" si="42"/>
        <v>19.844999999999999</v>
      </c>
      <c r="K268" s="39"/>
      <c r="L268" s="50"/>
      <c r="M268" s="1"/>
      <c r="N268" s="1"/>
      <c r="O268" s="20"/>
      <c r="P268" s="20"/>
    </row>
    <row r="269" spans="1:16" s="8" customFormat="1" ht="16.149999999999999" hidden="1" customHeight="1" outlineLevel="1" x14ac:dyDescent="0.25">
      <c r="A269" s="1" t="str">
        <f>IF(M269="","",MAX(A$3:A268)+1)</f>
        <v/>
      </c>
      <c r="B269" s="1"/>
      <c r="C269" s="40"/>
      <c r="D269" s="35"/>
      <c r="E269" s="38" t="s">
        <v>537</v>
      </c>
      <c r="F269" s="34">
        <v>3.2</v>
      </c>
      <c r="G269" s="38" t="s">
        <v>526</v>
      </c>
      <c r="H269" s="34">
        <v>0.9</v>
      </c>
      <c r="I269" s="38" t="s">
        <v>522</v>
      </c>
      <c r="J269" s="34">
        <f t="shared" si="42"/>
        <v>2.8800000000000003</v>
      </c>
      <c r="K269" s="39"/>
      <c r="L269" s="50"/>
      <c r="M269" s="1"/>
      <c r="N269" s="1"/>
      <c r="O269" s="20"/>
      <c r="P269" s="20"/>
    </row>
    <row r="270" spans="1:16" s="8" customFormat="1" ht="16.149999999999999" hidden="1" customHeight="1" outlineLevel="1" x14ac:dyDescent="0.25">
      <c r="A270" s="1" t="str">
        <f>IF(M270="","",MAX(A$3:A269)+1)</f>
        <v/>
      </c>
      <c r="B270" s="1"/>
      <c r="C270" s="40"/>
      <c r="D270" s="35"/>
      <c r="E270" s="38" t="s">
        <v>537</v>
      </c>
      <c r="F270" s="34">
        <v>3.2</v>
      </c>
      <c r="G270" s="38" t="s">
        <v>526</v>
      </c>
      <c r="H270" s="34">
        <v>0.25</v>
      </c>
      <c r="I270" s="38" t="s">
        <v>522</v>
      </c>
      <c r="J270" s="34">
        <f t="shared" si="42"/>
        <v>0.8</v>
      </c>
      <c r="K270" s="39"/>
      <c r="L270" s="50"/>
      <c r="M270" s="1"/>
      <c r="N270" s="1"/>
      <c r="O270" s="20"/>
      <c r="P270" s="20"/>
    </row>
    <row r="271" spans="1:16" s="8" customFormat="1" ht="16.149999999999999" hidden="1" customHeight="1" outlineLevel="1" x14ac:dyDescent="0.25">
      <c r="A271" s="1" t="str">
        <f>IF(M271="","",MAX(A$3:A270)+1)</f>
        <v/>
      </c>
      <c r="B271" s="1"/>
      <c r="C271" s="40" t="s">
        <v>529</v>
      </c>
      <c r="D271" s="35"/>
      <c r="E271" s="39"/>
      <c r="F271" s="34">
        <f>+(3.4+1.5)/2</f>
        <v>2.4500000000000002</v>
      </c>
      <c r="G271" s="38" t="s">
        <v>526</v>
      </c>
      <c r="H271" s="34">
        <v>8.1</v>
      </c>
      <c r="I271" s="38" t="s">
        <v>522</v>
      </c>
      <c r="J271" s="34">
        <f t="shared" si="42"/>
        <v>19.844999999999999</v>
      </c>
      <c r="K271" s="39"/>
      <c r="L271" s="50"/>
      <c r="M271" s="1"/>
      <c r="N271" s="1"/>
      <c r="O271" s="20"/>
      <c r="P271" s="20"/>
    </row>
    <row r="272" spans="1:16" s="8" customFormat="1" ht="16.149999999999999" hidden="1" customHeight="1" outlineLevel="1" x14ac:dyDescent="0.25">
      <c r="A272" s="1" t="str">
        <f>IF(M272="","",MAX(A$3:A271)+1)</f>
        <v/>
      </c>
      <c r="B272" s="1"/>
      <c r="C272" s="40"/>
      <c r="D272" s="35"/>
      <c r="E272" s="38" t="s">
        <v>537</v>
      </c>
      <c r="F272" s="34">
        <v>3.2</v>
      </c>
      <c r="G272" s="38" t="s">
        <v>526</v>
      </c>
      <c r="H272" s="34">
        <v>0.9</v>
      </c>
      <c r="I272" s="38" t="s">
        <v>522</v>
      </c>
      <c r="J272" s="34">
        <f t="shared" si="42"/>
        <v>2.8800000000000003</v>
      </c>
      <c r="K272" s="39"/>
      <c r="L272" s="50"/>
      <c r="M272" s="1"/>
      <c r="N272" s="1"/>
      <c r="O272" s="20"/>
      <c r="P272" s="20"/>
    </row>
    <row r="273" spans="1:21" s="8" customFormat="1" ht="16.149999999999999" hidden="1" customHeight="1" outlineLevel="1" x14ac:dyDescent="0.25">
      <c r="A273" s="1" t="str">
        <f>IF(M273="","",MAX(A$3:A272)+1)</f>
        <v/>
      </c>
      <c r="B273" s="1"/>
      <c r="C273" s="40"/>
      <c r="D273" s="35"/>
      <c r="E273" s="38" t="s">
        <v>537</v>
      </c>
      <c r="F273" s="34">
        <v>3.2</v>
      </c>
      <c r="G273" s="38" t="s">
        <v>526</v>
      </c>
      <c r="H273" s="34">
        <v>0.25</v>
      </c>
      <c r="I273" s="38" t="s">
        <v>522</v>
      </c>
      <c r="J273" s="34">
        <f t="shared" si="42"/>
        <v>0.8</v>
      </c>
      <c r="K273" s="39"/>
      <c r="L273" s="50"/>
      <c r="M273" s="1"/>
      <c r="N273" s="1"/>
      <c r="O273" s="20"/>
      <c r="P273" s="20"/>
    </row>
    <row r="274" spans="1:21" s="8" customFormat="1" ht="16.149999999999999" hidden="1" customHeight="1" outlineLevel="1" x14ac:dyDescent="0.25">
      <c r="A274" s="1" t="str">
        <f>IF(M274="","",MAX(A$3:A273)+1)</f>
        <v/>
      </c>
      <c r="B274" s="1"/>
      <c r="C274" s="40" t="s">
        <v>530</v>
      </c>
      <c r="D274" s="35"/>
      <c r="E274" s="39"/>
      <c r="F274" s="34">
        <f>+(3.4+1.5)/2</f>
        <v>2.4500000000000002</v>
      </c>
      <c r="G274" s="38" t="s">
        <v>526</v>
      </c>
      <c r="H274" s="34">
        <v>8.1</v>
      </c>
      <c r="I274" s="38" t="s">
        <v>522</v>
      </c>
      <c r="J274" s="34">
        <f t="shared" si="42"/>
        <v>19.844999999999999</v>
      </c>
      <c r="K274" s="39"/>
      <c r="L274" s="50"/>
      <c r="M274" s="1"/>
      <c r="N274" s="1"/>
      <c r="O274" s="20"/>
      <c r="P274" s="20"/>
    </row>
    <row r="275" spans="1:21" s="8" customFormat="1" ht="16.149999999999999" hidden="1" customHeight="1" outlineLevel="1" x14ac:dyDescent="0.25">
      <c r="A275" s="1" t="str">
        <f>IF(M275="","",MAX(A$3:A274)+1)</f>
        <v/>
      </c>
      <c r="B275" s="1"/>
      <c r="C275" s="40"/>
      <c r="D275" s="35"/>
      <c r="E275" s="38" t="s">
        <v>537</v>
      </c>
      <c r="F275" s="34">
        <v>3.2</v>
      </c>
      <c r="G275" s="38" t="s">
        <v>526</v>
      </c>
      <c r="H275" s="34">
        <v>0.9</v>
      </c>
      <c r="I275" s="38" t="s">
        <v>522</v>
      </c>
      <c r="J275" s="34">
        <f t="shared" si="42"/>
        <v>2.8800000000000003</v>
      </c>
      <c r="K275" s="39"/>
      <c r="L275" s="50"/>
      <c r="M275" s="1"/>
      <c r="N275" s="1"/>
      <c r="O275" s="20"/>
      <c r="P275" s="20"/>
    </row>
    <row r="276" spans="1:21" s="8" customFormat="1" ht="16.149999999999999" hidden="1" customHeight="1" outlineLevel="1" x14ac:dyDescent="0.25">
      <c r="A276" s="1" t="str">
        <f>IF(M276="","",MAX(A$3:A275)+1)</f>
        <v/>
      </c>
      <c r="B276" s="1"/>
      <c r="C276" s="40"/>
      <c r="D276" s="35"/>
      <c r="E276" s="38" t="s">
        <v>537</v>
      </c>
      <c r="F276" s="34">
        <v>3.2</v>
      </c>
      <c r="G276" s="38" t="s">
        <v>526</v>
      </c>
      <c r="H276" s="34">
        <v>0.25</v>
      </c>
      <c r="I276" s="38" t="s">
        <v>522</v>
      </c>
      <c r="J276" s="41">
        <f t="shared" si="42"/>
        <v>0.8</v>
      </c>
      <c r="K276" s="39"/>
      <c r="L276" s="50"/>
      <c r="M276" s="1"/>
      <c r="N276" s="1"/>
      <c r="O276" s="20"/>
      <c r="P276" s="20"/>
    </row>
    <row r="277" spans="1:21" s="8" customFormat="1" ht="16.149999999999999" hidden="1" customHeight="1" outlineLevel="1" x14ac:dyDescent="0.25">
      <c r="A277" s="1" t="str">
        <f>IF(M277="","",MAX(A$3:A276)+1)</f>
        <v/>
      </c>
      <c r="B277" s="1"/>
      <c r="C277" s="40"/>
      <c r="D277" s="35"/>
      <c r="E277" s="39"/>
      <c r="F277" s="34"/>
      <c r="G277" s="38"/>
      <c r="H277" s="34"/>
      <c r="I277" s="38"/>
      <c r="J277" s="34">
        <f>SUM(J264:J274)</f>
        <v>92.242499999999993</v>
      </c>
      <c r="K277" s="39"/>
      <c r="L277" s="34"/>
      <c r="M277" s="1"/>
      <c r="N277" s="1"/>
      <c r="O277" s="20"/>
      <c r="P277" s="20"/>
    </row>
    <row r="278" spans="1:21" s="8" customFormat="1" ht="16.149999999999999" customHeight="1" x14ac:dyDescent="0.25">
      <c r="A278" s="1" t="str">
        <f>IF(M278="","",MAX(A$3:A277)+1)</f>
        <v/>
      </c>
      <c r="B278" s="1" t="s">
        <v>232</v>
      </c>
      <c r="C278" s="100" t="s">
        <v>233</v>
      </c>
      <c r="D278" s="35"/>
      <c r="E278" s="39"/>
      <c r="F278" s="34"/>
      <c r="G278" s="38"/>
      <c r="H278" s="34"/>
      <c r="I278" s="38"/>
      <c r="J278" s="34"/>
      <c r="K278" s="39"/>
      <c r="L278" s="34"/>
      <c r="M278" s="1"/>
      <c r="N278" s="1"/>
      <c r="O278" s="20"/>
      <c r="P278" s="20"/>
    </row>
    <row r="279" spans="1:21" s="8" customFormat="1" ht="18" customHeight="1" x14ac:dyDescent="0.25">
      <c r="A279" s="1">
        <f>IF(M279="","",MAX(A$3:A278)+1)</f>
        <v>125</v>
      </c>
      <c r="B279" s="1"/>
      <c r="C279" s="101" t="s">
        <v>234</v>
      </c>
      <c r="D279" s="10"/>
      <c r="E279" s="10"/>
      <c r="F279" s="10"/>
      <c r="G279" s="10"/>
      <c r="H279" s="10"/>
      <c r="I279" s="10"/>
      <c r="J279" s="10"/>
      <c r="K279" s="10"/>
      <c r="L279" s="35" t="s">
        <v>235</v>
      </c>
      <c r="M279" s="1" t="s">
        <v>43</v>
      </c>
      <c r="N279" s="33">
        <v>1</v>
      </c>
      <c r="O279" s="20"/>
      <c r="P279" s="20">
        <f>+O279*N279</f>
        <v>0</v>
      </c>
      <c r="T279" s="143"/>
    </row>
    <row r="280" spans="1:21" s="8" customFormat="1" ht="18" customHeight="1" x14ac:dyDescent="0.25">
      <c r="A280" s="1">
        <f>IF(M280="","",MAX(A$3:A279)+1)</f>
        <v>126</v>
      </c>
      <c r="B280" s="1"/>
      <c r="C280" s="101" t="s">
        <v>236</v>
      </c>
      <c r="D280" s="10"/>
      <c r="E280" s="10"/>
      <c r="F280" s="10"/>
      <c r="G280" s="10"/>
      <c r="H280" s="10"/>
      <c r="I280" s="10"/>
      <c r="J280" s="10"/>
      <c r="K280" s="10"/>
      <c r="L280" s="35" t="s">
        <v>235</v>
      </c>
      <c r="M280" s="1" t="s">
        <v>43</v>
      </c>
      <c r="N280" s="33">
        <v>1</v>
      </c>
      <c r="O280" s="20"/>
      <c r="P280" s="20">
        <f t="shared" si="41"/>
        <v>0</v>
      </c>
      <c r="T280" s="143"/>
    </row>
    <row r="281" spans="1:21" s="8" customFormat="1" ht="16.149999999999999" customHeight="1" x14ac:dyDescent="0.25">
      <c r="A281" s="1" t="str">
        <f>IF(M281="","",MAX(A$3:A280)+1)</f>
        <v/>
      </c>
      <c r="B281" s="1" t="s">
        <v>237</v>
      </c>
      <c r="C281" s="100" t="s">
        <v>238</v>
      </c>
      <c r="D281" s="35"/>
      <c r="E281" s="39"/>
      <c r="F281" s="34"/>
      <c r="G281" s="38"/>
      <c r="H281" s="34"/>
      <c r="I281" s="38"/>
      <c r="J281" s="34"/>
      <c r="K281" s="39"/>
      <c r="L281" s="34"/>
      <c r="M281" s="1"/>
      <c r="N281" s="1"/>
      <c r="O281" s="20"/>
      <c r="P281" s="20"/>
      <c r="T281" s="143"/>
    </row>
    <row r="282" spans="1:21" s="8" customFormat="1" ht="34.15" customHeight="1" x14ac:dyDescent="0.25">
      <c r="A282" s="1">
        <f>IF(M282="","",MAX(A$3:A281)+1)</f>
        <v>127</v>
      </c>
      <c r="B282" s="1"/>
      <c r="C282" s="185" t="s">
        <v>239</v>
      </c>
      <c r="D282" s="186"/>
      <c r="E282" s="186"/>
      <c r="F282" s="186"/>
      <c r="G282" s="186"/>
      <c r="H282" s="186"/>
      <c r="I282" s="186"/>
      <c r="J282" s="186"/>
      <c r="K282" s="186"/>
      <c r="L282" s="187"/>
      <c r="M282" s="1" t="s">
        <v>149</v>
      </c>
      <c r="N282" s="71">
        <v>13.3</v>
      </c>
      <c r="O282" s="20"/>
      <c r="P282" s="20">
        <f>+O282*N282</f>
        <v>0</v>
      </c>
      <c r="T282" s="143"/>
    </row>
    <row r="283" spans="1:21" s="8" customFormat="1" ht="18" customHeight="1" x14ac:dyDescent="0.25">
      <c r="A283" s="1">
        <f>IF(M283="","",MAX(A$3:A282)+1)</f>
        <v>128</v>
      </c>
      <c r="B283" s="1"/>
      <c r="C283" s="101" t="s">
        <v>240</v>
      </c>
      <c r="D283" s="10"/>
      <c r="E283" s="10"/>
      <c r="F283" s="10"/>
      <c r="G283" s="10"/>
      <c r="H283" s="10"/>
      <c r="I283" s="10"/>
      <c r="J283" s="10"/>
      <c r="K283" s="10"/>
      <c r="L283" s="10"/>
      <c r="M283" s="1" t="s">
        <v>149</v>
      </c>
      <c r="N283" s="71">
        <v>2.5</v>
      </c>
      <c r="O283" s="20"/>
      <c r="P283" s="20">
        <f t="shared" ref="P283:P293" si="43">+O283*N283</f>
        <v>0</v>
      </c>
      <c r="T283" s="143"/>
      <c r="U283" s="76"/>
    </row>
    <row r="284" spans="1:21" s="8" customFormat="1" ht="18" customHeight="1" x14ac:dyDescent="0.25">
      <c r="A284" s="1">
        <f>IF(M284="","",MAX(A$3:A283)+1)</f>
        <v>129</v>
      </c>
      <c r="B284" s="1"/>
      <c r="C284" s="101" t="s">
        <v>241</v>
      </c>
      <c r="D284" s="10"/>
      <c r="E284" s="10"/>
      <c r="F284" s="10"/>
      <c r="G284" s="10"/>
      <c r="H284" s="10"/>
      <c r="I284" s="10"/>
      <c r="J284" s="10"/>
      <c r="K284" s="10"/>
      <c r="L284" s="10"/>
      <c r="M284" s="1" t="s">
        <v>149</v>
      </c>
      <c r="N284" s="71">
        <f>+N282</f>
        <v>13.3</v>
      </c>
      <c r="O284" s="20"/>
      <c r="P284" s="20">
        <f>+O284*N284</f>
        <v>0</v>
      </c>
      <c r="T284" s="143"/>
    </row>
    <row r="285" spans="1:21" s="8" customFormat="1" ht="16.149999999999999" customHeight="1" x14ac:dyDescent="0.25">
      <c r="A285" s="1" t="str">
        <f>IF(M285="","",MAX(A$3:A284)+1)</f>
        <v/>
      </c>
      <c r="B285" s="1" t="s">
        <v>242</v>
      </c>
      <c r="C285" s="100" t="s">
        <v>243</v>
      </c>
      <c r="D285" s="35"/>
      <c r="E285" s="39"/>
      <c r="F285" s="34"/>
      <c r="G285" s="38"/>
      <c r="H285" s="34"/>
      <c r="I285" s="38"/>
      <c r="J285" s="34"/>
      <c r="K285" s="39"/>
      <c r="L285" s="34"/>
      <c r="M285" s="1"/>
      <c r="N285" s="1"/>
      <c r="O285" s="20"/>
      <c r="P285" s="20"/>
      <c r="T285" s="143"/>
    </row>
    <row r="286" spans="1:21" s="104" customFormat="1" ht="18" customHeight="1" x14ac:dyDescent="0.25">
      <c r="A286" s="1">
        <f>IF(M286="","",MAX(A$3:A285)+1)</f>
        <v>130</v>
      </c>
      <c r="B286" s="102"/>
      <c r="C286" s="101" t="s">
        <v>244</v>
      </c>
      <c r="D286" s="103"/>
      <c r="E286" s="103"/>
      <c r="F286" s="103"/>
      <c r="G286" s="103"/>
      <c r="H286" s="103"/>
      <c r="I286" s="103"/>
      <c r="J286" s="103"/>
      <c r="K286" s="103"/>
      <c r="L286" s="103"/>
      <c r="M286" s="67" t="s">
        <v>245</v>
      </c>
      <c r="N286" s="24"/>
      <c r="O286" s="20"/>
      <c r="P286" s="20"/>
      <c r="T286" s="143"/>
    </row>
    <row r="287" spans="1:21" s="104" customFormat="1" ht="18" customHeight="1" x14ac:dyDescent="0.25">
      <c r="A287" s="1">
        <f>IF(M287="","",MAX(A$3:A286)+1)</f>
        <v>131</v>
      </c>
      <c r="B287" s="102"/>
      <c r="C287" s="101" t="s">
        <v>246</v>
      </c>
      <c r="D287" s="103"/>
      <c r="E287" s="103"/>
      <c r="F287" s="103"/>
      <c r="G287" s="103"/>
      <c r="H287" s="103"/>
      <c r="I287" s="103"/>
      <c r="J287" s="103"/>
      <c r="K287" s="103"/>
      <c r="L287" s="103"/>
      <c r="M287" s="1" t="s">
        <v>86</v>
      </c>
      <c r="N287" s="24">
        <v>78</v>
      </c>
      <c r="O287" s="20"/>
      <c r="P287" s="20">
        <f t="shared" si="43"/>
        <v>0</v>
      </c>
      <c r="T287" s="143"/>
    </row>
    <row r="288" spans="1:21" s="104" customFormat="1" ht="18" customHeight="1" x14ac:dyDescent="0.25">
      <c r="A288" s="1">
        <f>IF(M288="","",MAX(A$3:A287)+1)</f>
        <v>132</v>
      </c>
      <c r="B288" s="102"/>
      <c r="C288" s="101" t="s">
        <v>247</v>
      </c>
      <c r="D288" s="103"/>
      <c r="E288" s="103"/>
      <c r="F288" s="103"/>
      <c r="G288" s="103"/>
      <c r="H288" s="103"/>
      <c r="I288" s="103"/>
      <c r="J288" s="103"/>
      <c r="K288" s="103"/>
      <c r="L288" s="103"/>
      <c r="M288" s="1" t="s">
        <v>86</v>
      </c>
      <c r="N288" s="24">
        <v>78</v>
      </c>
      <c r="O288" s="20"/>
      <c r="P288" s="20">
        <f t="shared" si="43"/>
        <v>0</v>
      </c>
      <c r="T288" s="143"/>
    </row>
    <row r="289" spans="1:20" s="104" customFormat="1" ht="18" customHeight="1" x14ac:dyDescent="0.25">
      <c r="A289" s="1">
        <f>IF(M289="","",MAX(A$3:A288)+1)</f>
        <v>133</v>
      </c>
      <c r="B289" s="102"/>
      <c r="C289" s="101" t="s">
        <v>248</v>
      </c>
      <c r="D289" s="103"/>
      <c r="E289" s="103"/>
      <c r="F289" s="103"/>
      <c r="G289" s="103"/>
      <c r="H289" s="103"/>
      <c r="I289" s="103"/>
      <c r="J289" s="103"/>
      <c r="K289" s="103"/>
      <c r="L289" s="103"/>
      <c r="M289" s="1" t="s">
        <v>86</v>
      </c>
      <c r="N289" s="24">
        <v>78</v>
      </c>
      <c r="O289" s="20"/>
      <c r="P289" s="20">
        <f t="shared" si="43"/>
        <v>0</v>
      </c>
      <c r="T289" s="143"/>
    </row>
    <row r="290" spans="1:20" s="8" customFormat="1" ht="16.149999999999999" customHeight="1" x14ac:dyDescent="0.25">
      <c r="A290" s="1" t="str">
        <f>IF(M290="","",MAX(A$3:A289)+1)</f>
        <v/>
      </c>
      <c r="B290" s="1" t="s">
        <v>249</v>
      </c>
      <c r="C290" s="100" t="s">
        <v>250</v>
      </c>
      <c r="D290" s="35"/>
      <c r="E290" s="39"/>
      <c r="F290" s="34"/>
      <c r="G290" s="38"/>
      <c r="H290" s="34"/>
      <c r="I290" s="38"/>
      <c r="J290" s="34"/>
      <c r="K290" s="39"/>
      <c r="L290" s="34"/>
      <c r="M290" s="1"/>
      <c r="N290" s="1"/>
      <c r="O290" s="20"/>
      <c r="P290" s="20"/>
      <c r="T290" s="143"/>
    </row>
    <row r="291" spans="1:20" s="8" customFormat="1" ht="18" customHeight="1" x14ac:dyDescent="0.25">
      <c r="A291" s="1">
        <f>IF(M291="","",MAX(A$3:A290)+1)</f>
        <v>134</v>
      </c>
      <c r="B291" s="1"/>
      <c r="C291" s="101" t="s">
        <v>218</v>
      </c>
      <c r="D291" s="10"/>
      <c r="E291" s="10"/>
      <c r="F291" s="10"/>
      <c r="G291" s="10"/>
      <c r="H291" s="10"/>
      <c r="I291" s="10"/>
      <c r="J291" s="10"/>
      <c r="K291" s="10"/>
      <c r="L291" s="10"/>
      <c r="M291" s="67" t="s">
        <v>251</v>
      </c>
      <c r="N291" s="24"/>
      <c r="O291" s="20"/>
      <c r="P291" s="20">
        <f t="shared" ref="P291" si="44">+O291*N291</f>
        <v>0</v>
      </c>
      <c r="T291" s="143"/>
    </row>
    <row r="292" spans="1:20" s="8" customFormat="1" ht="18" customHeight="1" x14ac:dyDescent="0.25">
      <c r="A292" s="1">
        <f>IF(M292="","",MAX(A$3:A291)+1)</f>
        <v>135</v>
      </c>
      <c r="B292" s="1"/>
      <c r="C292" s="101" t="s">
        <v>252</v>
      </c>
      <c r="D292" s="10"/>
      <c r="E292" s="10"/>
      <c r="F292" s="10"/>
      <c r="G292" s="10"/>
      <c r="H292" s="10"/>
      <c r="I292" s="10"/>
      <c r="J292" s="10"/>
      <c r="K292" s="10"/>
      <c r="L292" s="10"/>
      <c r="M292" s="1" t="s">
        <v>86</v>
      </c>
      <c r="N292" s="24">
        <v>95</v>
      </c>
      <c r="O292" s="20"/>
      <c r="P292" s="20">
        <f t="shared" si="43"/>
        <v>0</v>
      </c>
      <c r="T292" s="143"/>
    </row>
    <row r="293" spans="1:20" s="8" customFormat="1" ht="16.899999999999999" customHeight="1" x14ac:dyDescent="0.25">
      <c r="A293" s="1">
        <f>IF(M293="","",MAX(A$3:A292)+1)</f>
        <v>136</v>
      </c>
      <c r="B293" s="1"/>
      <c r="C293" s="101" t="s">
        <v>170</v>
      </c>
      <c r="D293" s="10"/>
      <c r="E293" s="10"/>
      <c r="F293" s="10"/>
      <c r="G293" s="10"/>
      <c r="H293" s="10"/>
      <c r="I293" s="10"/>
      <c r="J293" s="10"/>
      <c r="K293" s="10"/>
      <c r="L293" s="10"/>
      <c r="M293" s="1" t="s">
        <v>86</v>
      </c>
      <c r="N293" s="24">
        <v>95</v>
      </c>
      <c r="O293" s="20"/>
      <c r="P293" s="20">
        <f t="shared" si="43"/>
        <v>0</v>
      </c>
      <c r="T293" s="143"/>
    </row>
    <row r="294" spans="1:20" s="8" customFormat="1" ht="19.5" customHeight="1" x14ac:dyDescent="0.25">
      <c r="A294" s="1" t="str">
        <f>IF(M294="","",MAX(A$3:A293)+1)</f>
        <v/>
      </c>
      <c r="B294" s="1"/>
      <c r="C294" s="66"/>
      <c r="D294" s="4"/>
      <c r="E294" s="4"/>
      <c r="F294" s="68"/>
      <c r="G294" s="5"/>
      <c r="H294" s="28"/>
      <c r="I294" s="10"/>
      <c r="J294" s="10"/>
      <c r="K294" s="10"/>
      <c r="L294" s="10"/>
      <c r="M294" s="1"/>
      <c r="N294" s="24"/>
      <c r="O294" s="20"/>
      <c r="P294" s="20"/>
      <c r="T294" s="143"/>
    </row>
    <row r="295" spans="1:20" s="8" customFormat="1" ht="18" customHeight="1" collapsed="1" x14ac:dyDescent="0.25">
      <c r="A295" s="1" t="str">
        <f>IF(M295="","",MAX(A$3:A294)+1)</f>
        <v/>
      </c>
      <c r="B295" s="1"/>
      <c r="C295" s="65" t="s">
        <v>253</v>
      </c>
      <c r="D295" s="10"/>
      <c r="E295" s="10"/>
      <c r="F295" s="10"/>
      <c r="G295" s="10"/>
      <c r="H295" s="69"/>
      <c r="I295" s="10"/>
      <c r="J295" s="10"/>
      <c r="K295" s="10"/>
      <c r="L295" s="10"/>
      <c r="M295" s="1"/>
      <c r="N295" s="1"/>
      <c r="O295" s="20"/>
      <c r="P295" s="20">
        <f t="shared" ref="P295:P325" si="45">+O295*N295</f>
        <v>0</v>
      </c>
      <c r="T295" s="143"/>
    </row>
    <row r="296" spans="1:20" s="8" customFormat="1" ht="16.149999999999999" hidden="1" customHeight="1" outlineLevel="1" x14ac:dyDescent="0.25">
      <c r="A296" s="1" t="str">
        <f>IF(M296="","",MAX(A$3:A295)+1)</f>
        <v/>
      </c>
      <c r="B296" s="1"/>
      <c r="C296" s="40" t="s">
        <v>538</v>
      </c>
      <c r="D296" s="35">
        <v>4</v>
      </c>
      <c r="E296" s="39"/>
      <c r="F296" s="34">
        <v>3.8</v>
      </c>
      <c r="G296" s="38" t="s">
        <v>526</v>
      </c>
      <c r="H296" s="34">
        <v>0.85</v>
      </c>
      <c r="I296" s="38" t="s">
        <v>522</v>
      </c>
      <c r="J296" s="34">
        <f>+H296*F296*D296</f>
        <v>12.92</v>
      </c>
      <c r="K296" s="39"/>
      <c r="L296" s="50"/>
      <c r="M296" s="1"/>
      <c r="N296" s="1"/>
      <c r="O296" s="20"/>
      <c r="P296" s="20"/>
      <c r="T296" s="143"/>
    </row>
    <row r="297" spans="1:20" s="8" customFormat="1" ht="16.149999999999999" hidden="1" customHeight="1" outlineLevel="1" x14ac:dyDescent="0.25">
      <c r="A297" s="1" t="str">
        <f>IF(M297="","",MAX(A$3:A296)+1)</f>
        <v/>
      </c>
      <c r="B297" s="1"/>
      <c r="C297" s="40"/>
      <c r="D297" s="35">
        <v>4</v>
      </c>
      <c r="E297" s="39"/>
      <c r="F297" s="34">
        <v>3.6</v>
      </c>
      <c r="G297" s="38" t="s">
        <v>526</v>
      </c>
      <c r="H297" s="34">
        <f>0.6/2</f>
        <v>0.3</v>
      </c>
      <c r="I297" s="38" t="s">
        <v>522</v>
      </c>
      <c r="J297" s="34">
        <f>+H297*F297*D297</f>
        <v>4.32</v>
      </c>
      <c r="K297" s="39"/>
      <c r="L297" s="50"/>
      <c r="M297" s="1"/>
      <c r="N297" s="1"/>
      <c r="O297" s="20"/>
      <c r="P297" s="20"/>
      <c r="T297" s="143"/>
    </row>
    <row r="298" spans="1:20" s="8" customFormat="1" ht="16.149999999999999" hidden="1" customHeight="1" outlineLevel="1" x14ac:dyDescent="0.25">
      <c r="A298" s="1" t="str">
        <f>IF(M298="","",MAX(A$3:A297)+1)</f>
        <v/>
      </c>
      <c r="B298" s="1"/>
      <c r="C298" s="40" t="s">
        <v>539</v>
      </c>
      <c r="D298" s="35">
        <v>4</v>
      </c>
      <c r="E298" s="39">
        <v>1.5</v>
      </c>
      <c r="F298" s="34">
        <v>0.9</v>
      </c>
      <c r="G298" s="38" t="s">
        <v>526</v>
      </c>
      <c r="H298" s="34">
        <v>0.9</v>
      </c>
      <c r="I298" s="38" t="s">
        <v>522</v>
      </c>
      <c r="J298" s="34">
        <f>+H298*F298*E298*D298</f>
        <v>4.8600000000000003</v>
      </c>
      <c r="K298" s="39"/>
      <c r="L298" s="50"/>
      <c r="M298" s="1"/>
      <c r="N298" s="1"/>
      <c r="O298" s="20"/>
      <c r="P298" s="20"/>
      <c r="T298" s="143"/>
    </row>
    <row r="299" spans="1:20" s="8" customFormat="1" ht="16.149999999999999" hidden="1" customHeight="1" outlineLevel="1" x14ac:dyDescent="0.25">
      <c r="A299" s="1" t="str">
        <f>IF(M299="","",MAX(A$3:A298)+1)</f>
        <v/>
      </c>
      <c r="B299" s="1"/>
      <c r="C299" s="40"/>
      <c r="D299" s="35">
        <v>8</v>
      </c>
      <c r="E299" s="39"/>
      <c r="F299" s="34">
        <v>0.5</v>
      </c>
      <c r="G299" s="38" t="s">
        <v>526</v>
      </c>
      <c r="H299" s="34">
        <v>0.5</v>
      </c>
      <c r="I299" s="38" t="s">
        <v>522</v>
      </c>
      <c r="J299" s="34">
        <f>+H299*F299*D299</f>
        <v>2</v>
      </c>
      <c r="K299" s="39"/>
      <c r="L299" s="50"/>
      <c r="M299" s="1"/>
      <c r="N299" s="1"/>
      <c r="O299" s="20"/>
      <c r="P299" s="20"/>
      <c r="T299" s="143"/>
    </row>
    <row r="300" spans="1:20" s="8" customFormat="1" ht="16.149999999999999" hidden="1" customHeight="1" outlineLevel="1" x14ac:dyDescent="0.25">
      <c r="A300" s="1" t="str">
        <f>IF(M300="","",MAX(A$3:A299)+1)</f>
        <v/>
      </c>
      <c r="B300" s="1"/>
      <c r="C300" s="40" t="s">
        <v>540</v>
      </c>
      <c r="D300" s="35">
        <v>4</v>
      </c>
      <c r="E300" s="39"/>
      <c r="F300" s="34">
        <v>4.8</v>
      </c>
      <c r="G300" s="38" t="s">
        <v>526</v>
      </c>
      <c r="H300" s="34">
        <v>0.65</v>
      </c>
      <c r="I300" s="38" t="s">
        <v>522</v>
      </c>
      <c r="J300" s="34">
        <f>+H300*F300*D300</f>
        <v>12.48</v>
      </c>
      <c r="K300" s="39"/>
      <c r="L300" s="50"/>
      <c r="M300" s="1"/>
      <c r="N300" s="1"/>
      <c r="O300" s="20"/>
      <c r="P300" s="20"/>
      <c r="T300" s="143"/>
    </row>
    <row r="301" spans="1:20" s="8" customFormat="1" ht="16.149999999999999" hidden="1" customHeight="1" outlineLevel="1" x14ac:dyDescent="0.25">
      <c r="A301" s="1" t="str">
        <f>IF(M301="","",MAX(A$3:A300)+1)</f>
        <v/>
      </c>
      <c r="B301" s="1"/>
      <c r="C301" s="40" t="s">
        <v>541</v>
      </c>
      <c r="D301" s="35">
        <v>8</v>
      </c>
      <c r="E301" s="39"/>
      <c r="F301" s="34">
        <v>0.5</v>
      </c>
      <c r="G301" s="38" t="s">
        <v>526</v>
      </c>
      <c r="H301" s="34">
        <v>1.8</v>
      </c>
      <c r="I301" s="38" t="s">
        <v>522</v>
      </c>
      <c r="J301" s="34">
        <f>+H301*F301*D301</f>
        <v>7.2</v>
      </c>
      <c r="K301" s="39"/>
      <c r="L301" s="50"/>
      <c r="M301" s="1"/>
      <c r="N301" s="1"/>
      <c r="O301" s="20"/>
      <c r="P301" s="20"/>
      <c r="T301" s="143"/>
    </row>
    <row r="302" spans="1:20" s="8" customFormat="1" ht="16.149999999999999" hidden="1" customHeight="1" outlineLevel="1" x14ac:dyDescent="0.25">
      <c r="A302" s="1" t="str">
        <f>IF(M302="","",MAX(A$3:A301)+1)</f>
        <v/>
      </c>
      <c r="B302" s="1"/>
      <c r="C302" s="40" t="s">
        <v>542</v>
      </c>
      <c r="D302" s="35">
        <v>4</v>
      </c>
      <c r="E302" s="39">
        <v>2</v>
      </c>
      <c r="F302" s="34">
        <v>3.25</v>
      </c>
      <c r="G302" s="38" t="s">
        <v>526</v>
      </c>
      <c r="H302" s="34">
        <v>0.25</v>
      </c>
      <c r="I302" s="38" t="s">
        <v>522</v>
      </c>
      <c r="J302" s="34">
        <f>+H302*F302*D302*E302</f>
        <v>6.5</v>
      </c>
      <c r="K302" s="39"/>
      <c r="L302" s="50"/>
      <c r="M302" s="1"/>
      <c r="N302" s="1"/>
      <c r="O302" s="20"/>
      <c r="P302" s="20"/>
      <c r="T302" s="143"/>
    </row>
    <row r="303" spans="1:20" s="8" customFormat="1" ht="16.149999999999999" hidden="1" customHeight="1" outlineLevel="1" x14ac:dyDescent="0.25">
      <c r="A303" s="1" t="str">
        <f>IF(M303="","",MAX(A$3:A302)+1)</f>
        <v/>
      </c>
      <c r="B303" s="1"/>
      <c r="C303" s="40"/>
      <c r="D303" s="35">
        <v>4</v>
      </c>
      <c r="E303" s="39">
        <v>2</v>
      </c>
      <c r="F303" s="34">
        <v>0.25</v>
      </c>
      <c r="G303" s="38" t="s">
        <v>526</v>
      </c>
      <c r="H303" s="34">
        <v>1.35</v>
      </c>
      <c r="I303" s="38" t="s">
        <v>522</v>
      </c>
      <c r="J303" s="34">
        <f>+H303*F303*D303*E303</f>
        <v>2.7</v>
      </c>
      <c r="K303" s="39"/>
      <c r="L303" s="50"/>
      <c r="M303" s="1"/>
      <c r="N303" s="1"/>
      <c r="O303" s="20"/>
      <c r="P303" s="20"/>
      <c r="T303" s="143"/>
    </row>
    <row r="304" spans="1:20" s="8" customFormat="1" ht="16.149999999999999" hidden="1" customHeight="1" outlineLevel="1" x14ac:dyDescent="0.25">
      <c r="A304" s="1" t="str">
        <f>IF(M304="","",MAX(A$3:A303)+1)</f>
        <v/>
      </c>
      <c r="B304" s="1"/>
      <c r="C304" s="40" t="s">
        <v>543</v>
      </c>
      <c r="D304" s="35">
        <v>4</v>
      </c>
      <c r="E304" s="39"/>
      <c r="F304" s="34">
        <v>4.5999999999999996</v>
      </c>
      <c r="G304" s="38" t="s">
        <v>526</v>
      </c>
      <c r="H304" s="34">
        <v>0.55000000000000004</v>
      </c>
      <c r="I304" s="38" t="s">
        <v>522</v>
      </c>
      <c r="J304" s="34">
        <f>+H304*F304*D304</f>
        <v>10.119999999999999</v>
      </c>
      <c r="K304" s="39"/>
      <c r="L304" s="50"/>
      <c r="M304" s="1"/>
      <c r="N304" s="1"/>
      <c r="O304" s="20"/>
      <c r="P304" s="20"/>
      <c r="T304" s="143"/>
    </row>
    <row r="305" spans="1:20" s="8" customFormat="1" ht="16.149999999999999" hidden="1" customHeight="1" outlineLevel="1" x14ac:dyDescent="0.25">
      <c r="A305" s="1" t="str">
        <f>IF(M305="","",MAX(A$3:A304)+1)</f>
        <v/>
      </c>
      <c r="B305" s="1"/>
      <c r="C305" s="40" t="s">
        <v>544</v>
      </c>
      <c r="D305" s="35">
        <v>4</v>
      </c>
      <c r="E305" s="39"/>
      <c r="F305" s="34">
        <v>4.8</v>
      </c>
      <c r="G305" s="38" t="s">
        <v>526</v>
      </c>
      <c r="H305" s="34">
        <v>0.35</v>
      </c>
      <c r="I305" s="38" t="s">
        <v>522</v>
      </c>
      <c r="J305" s="34">
        <f>+H305*F305*D305</f>
        <v>6.72</v>
      </c>
      <c r="K305" s="39"/>
      <c r="L305" s="50"/>
      <c r="M305" s="1"/>
      <c r="N305" s="1"/>
      <c r="O305" s="20"/>
      <c r="P305" s="20"/>
      <c r="T305" s="143"/>
    </row>
    <row r="306" spans="1:20" s="8" customFormat="1" ht="16.149999999999999" hidden="1" customHeight="1" outlineLevel="1" x14ac:dyDescent="0.25">
      <c r="A306" s="1" t="str">
        <f>IF(M306="","",MAX(A$3:A305)+1)</f>
        <v/>
      </c>
      <c r="B306" s="1"/>
      <c r="C306" s="40" t="s">
        <v>545</v>
      </c>
      <c r="D306" s="35">
        <v>4</v>
      </c>
      <c r="E306" s="39"/>
      <c r="F306" s="34">
        <v>5.25</v>
      </c>
      <c r="G306" s="38" t="s">
        <v>526</v>
      </c>
      <c r="H306" s="34">
        <v>0.45</v>
      </c>
      <c r="I306" s="38" t="s">
        <v>522</v>
      </c>
      <c r="J306" s="41">
        <f>+H306*F306*D306</f>
        <v>9.4500000000000011</v>
      </c>
      <c r="K306" s="39"/>
      <c r="L306" s="50"/>
      <c r="M306" s="1"/>
      <c r="N306" s="1"/>
      <c r="O306" s="20"/>
      <c r="P306" s="20"/>
      <c r="T306" s="143"/>
    </row>
    <row r="307" spans="1:20" s="8" customFormat="1" ht="16.149999999999999" hidden="1" customHeight="1" outlineLevel="1" x14ac:dyDescent="0.25">
      <c r="A307" s="1" t="str">
        <f>IF(M307="","",MAX(A$3:A306)+1)</f>
        <v/>
      </c>
      <c r="B307" s="1"/>
      <c r="C307" s="40"/>
      <c r="D307" s="35"/>
      <c r="E307" s="39"/>
      <c r="F307" s="34"/>
      <c r="G307" s="38"/>
      <c r="H307" s="34"/>
      <c r="I307" s="38"/>
      <c r="J307" s="34">
        <f>SUM(J296:J306)</f>
        <v>79.27000000000001</v>
      </c>
      <c r="K307" s="39"/>
      <c r="L307" s="34"/>
      <c r="M307" s="1"/>
      <c r="N307" s="1"/>
      <c r="O307" s="20"/>
      <c r="P307" s="20"/>
      <c r="T307" s="143"/>
    </row>
    <row r="308" spans="1:20" s="8" customFormat="1" ht="16.149999999999999" customHeight="1" x14ac:dyDescent="0.25">
      <c r="A308" s="1" t="str">
        <f>IF(M308="","",MAX(A$3:A307)+1)</f>
        <v/>
      </c>
      <c r="B308" s="1" t="s">
        <v>232</v>
      </c>
      <c r="C308" s="100" t="s">
        <v>233</v>
      </c>
      <c r="D308" s="35"/>
      <c r="E308" s="39"/>
      <c r="F308" s="34"/>
      <c r="G308" s="38"/>
      <c r="H308" s="34"/>
      <c r="I308" s="38"/>
      <c r="J308" s="34"/>
      <c r="K308" s="39"/>
      <c r="L308" s="34"/>
      <c r="M308" s="1"/>
      <c r="N308" s="1"/>
      <c r="O308" s="20"/>
      <c r="P308" s="20"/>
      <c r="T308" s="143"/>
    </row>
    <row r="309" spans="1:20" s="8" customFormat="1" ht="18" customHeight="1" x14ac:dyDescent="0.25">
      <c r="A309" s="1">
        <f>IF(M309="","",MAX(A$3:A308)+1)</f>
        <v>137</v>
      </c>
      <c r="B309" s="1"/>
      <c r="C309" s="101" t="s">
        <v>234</v>
      </c>
      <c r="D309" s="10"/>
      <c r="E309" s="10"/>
      <c r="F309" s="10"/>
      <c r="G309" s="10"/>
      <c r="H309" s="10"/>
      <c r="I309" s="10"/>
      <c r="J309" s="10"/>
      <c r="K309" s="10"/>
      <c r="L309" s="35" t="s">
        <v>254</v>
      </c>
      <c r="M309" s="1" t="s">
        <v>86</v>
      </c>
      <c r="N309" s="24">
        <v>80</v>
      </c>
      <c r="O309" s="20"/>
      <c r="P309" s="20">
        <f t="shared" ref="P309" si="46">+O309*N309</f>
        <v>0</v>
      </c>
      <c r="T309" s="143"/>
    </row>
    <row r="310" spans="1:20" s="8" customFormat="1" ht="18" customHeight="1" x14ac:dyDescent="0.25">
      <c r="A310" s="1">
        <f>IF(M310="","",MAX(A$3:A309)+1)</f>
        <v>138</v>
      </c>
      <c r="B310" s="1"/>
      <c r="C310" s="101" t="s">
        <v>255</v>
      </c>
      <c r="D310" s="10"/>
      <c r="E310" s="10"/>
      <c r="F310" s="10"/>
      <c r="G310" s="10"/>
      <c r="H310" s="10"/>
      <c r="I310" s="10"/>
      <c r="J310" s="10"/>
      <c r="K310" s="10"/>
      <c r="L310" s="35" t="s">
        <v>254</v>
      </c>
      <c r="M310" s="1" t="s">
        <v>86</v>
      </c>
      <c r="N310" s="24">
        <v>80</v>
      </c>
      <c r="O310" s="20"/>
      <c r="P310" s="20">
        <f t="shared" si="45"/>
        <v>0</v>
      </c>
      <c r="T310" s="143"/>
    </row>
    <row r="311" spans="1:20" s="8" customFormat="1" ht="16.149999999999999" customHeight="1" x14ac:dyDescent="0.25">
      <c r="A311" s="1" t="str">
        <f>IF(M311="","",MAX(A$3:A310)+1)</f>
        <v/>
      </c>
      <c r="B311" s="1" t="s">
        <v>237</v>
      </c>
      <c r="C311" s="100" t="s">
        <v>256</v>
      </c>
      <c r="D311" s="35"/>
      <c r="E311" s="39"/>
      <c r="F311" s="34"/>
      <c r="G311" s="38"/>
      <c r="H311" s="34"/>
      <c r="I311" s="38"/>
      <c r="J311" s="34"/>
      <c r="K311" s="39"/>
      <c r="L311" s="34"/>
      <c r="M311" s="1"/>
      <c r="N311" s="1"/>
      <c r="O311" s="20"/>
      <c r="P311" s="20"/>
      <c r="T311" s="143"/>
    </row>
    <row r="312" spans="1:20" s="8" customFormat="1" ht="27" customHeight="1" x14ac:dyDescent="0.25">
      <c r="A312" s="1">
        <f>IF(M312="","",MAX(A$3:A311)+1)</f>
        <v>139</v>
      </c>
      <c r="B312" s="1"/>
      <c r="C312" s="185" t="s">
        <v>257</v>
      </c>
      <c r="D312" s="186"/>
      <c r="E312" s="186"/>
      <c r="F312" s="186"/>
      <c r="G312" s="186"/>
      <c r="H312" s="186"/>
      <c r="I312" s="186"/>
      <c r="J312" s="186"/>
      <c r="K312" s="186"/>
      <c r="L312" s="187"/>
      <c r="M312" s="1" t="s">
        <v>149</v>
      </c>
      <c r="N312" s="71">
        <v>4.4000000000000004</v>
      </c>
      <c r="O312" s="20"/>
      <c r="P312" s="20">
        <f t="shared" si="45"/>
        <v>0</v>
      </c>
      <c r="T312" s="143"/>
    </row>
    <row r="313" spans="1:20" s="8" customFormat="1" ht="18" customHeight="1" x14ac:dyDescent="0.25">
      <c r="A313" s="1">
        <f>IF(M313="","",MAX(A$3:A312)+1)</f>
        <v>140</v>
      </c>
      <c r="B313" s="1"/>
      <c r="C313" s="101" t="s">
        <v>258</v>
      </c>
      <c r="D313" s="10"/>
      <c r="E313" s="10"/>
      <c r="F313" s="10"/>
      <c r="G313" s="10"/>
      <c r="H313" s="10"/>
      <c r="I313" s="10"/>
      <c r="J313" s="10"/>
      <c r="K313" s="10"/>
      <c r="L313" s="10"/>
      <c r="M313" s="1" t="s">
        <v>149</v>
      </c>
      <c r="N313" s="71">
        <v>2.5</v>
      </c>
      <c r="O313" s="20"/>
      <c r="P313" s="20">
        <f t="shared" si="45"/>
        <v>0</v>
      </c>
      <c r="T313" s="143"/>
    </row>
    <row r="314" spans="1:20" s="8" customFormat="1" ht="23.45" customHeight="1" collapsed="1" x14ac:dyDescent="0.25">
      <c r="A314" s="1">
        <f>IF(M314="","",MAX(A$3:A313)+1)</f>
        <v>141</v>
      </c>
      <c r="B314" s="1"/>
      <c r="C314" s="188" t="s">
        <v>259</v>
      </c>
      <c r="D314" s="189"/>
      <c r="E314" s="189"/>
      <c r="F314" s="189"/>
      <c r="G314" s="189"/>
      <c r="H314" s="189"/>
      <c r="I314" s="189"/>
      <c r="J314" s="189"/>
      <c r="K314" s="189"/>
      <c r="L314" s="190"/>
      <c r="M314" s="1" t="s">
        <v>149</v>
      </c>
      <c r="N314" s="71">
        <v>1</v>
      </c>
      <c r="O314" s="20"/>
      <c r="P314" s="20">
        <f t="shared" si="45"/>
        <v>0</v>
      </c>
      <c r="T314" s="143"/>
    </row>
    <row r="315" spans="1:20" s="8" customFormat="1" ht="18" customHeight="1" x14ac:dyDescent="0.25">
      <c r="A315" s="1">
        <f>IF(M315="","",MAX(A$3:A314)+1)</f>
        <v>142</v>
      </c>
      <c r="B315" s="1"/>
      <c r="C315" s="101" t="s">
        <v>260</v>
      </c>
      <c r="D315" s="10"/>
      <c r="E315" s="10"/>
      <c r="F315" s="10"/>
      <c r="G315" s="10"/>
      <c r="H315" s="10"/>
      <c r="I315" s="10"/>
      <c r="J315" s="10"/>
      <c r="K315" s="10"/>
      <c r="L315" s="10"/>
      <c r="M315" s="1" t="s">
        <v>149</v>
      </c>
      <c r="N315" s="71">
        <f>+N312</f>
        <v>4.4000000000000004</v>
      </c>
      <c r="O315" s="20"/>
      <c r="P315" s="20">
        <f>+O315*N315</f>
        <v>0</v>
      </c>
      <c r="T315" s="143"/>
    </row>
    <row r="316" spans="1:20" s="8" customFormat="1" ht="16.149999999999999" customHeight="1" x14ac:dyDescent="0.25">
      <c r="A316" s="1" t="str">
        <f>IF(M316="","",MAX(A$3:A315)+1)</f>
        <v/>
      </c>
      <c r="B316" s="1" t="s">
        <v>242</v>
      </c>
      <c r="C316" s="100" t="s">
        <v>261</v>
      </c>
      <c r="D316" s="35"/>
      <c r="E316" s="39"/>
      <c r="F316" s="34"/>
      <c r="G316" s="38"/>
      <c r="H316" s="34"/>
      <c r="I316" s="38"/>
      <c r="J316" s="34"/>
      <c r="K316" s="39"/>
      <c r="L316" s="34"/>
      <c r="M316" s="1"/>
      <c r="N316" s="1"/>
      <c r="O316" s="20"/>
      <c r="P316" s="20"/>
      <c r="T316" s="143"/>
    </row>
    <row r="317" spans="1:20" s="104" customFormat="1" ht="18" customHeight="1" x14ac:dyDescent="0.25">
      <c r="A317" s="1">
        <f>IF(M317="","",MAX(A$3:A316)+1)</f>
        <v>143</v>
      </c>
      <c r="B317" s="102"/>
      <c r="C317" s="101" t="s">
        <v>244</v>
      </c>
      <c r="D317" s="103"/>
      <c r="E317" s="103"/>
      <c r="F317" s="103"/>
      <c r="G317" s="103"/>
      <c r="H317" s="103"/>
      <c r="I317" s="103"/>
      <c r="J317" s="103"/>
      <c r="K317" s="103"/>
      <c r="L317" s="103"/>
      <c r="M317" s="67" t="s">
        <v>245</v>
      </c>
      <c r="N317" s="24"/>
      <c r="O317" s="20"/>
      <c r="P317" s="20"/>
      <c r="T317" s="143"/>
    </row>
    <row r="318" spans="1:20" s="104" customFormat="1" ht="18" customHeight="1" x14ac:dyDescent="0.25">
      <c r="A318" s="1">
        <f>IF(M318="","",MAX(A$3:A317)+1)</f>
        <v>144</v>
      </c>
      <c r="B318" s="102"/>
      <c r="C318" s="101" t="s">
        <v>246</v>
      </c>
      <c r="D318" s="103"/>
      <c r="E318" s="103"/>
      <c r="F318" s="103"/>
      <c r="G318" s="103"/>
      <c r="H318" s="103"/>
      <c r="I318" s="103"/>
      <c r="J318" s="103"/>
      <c r="K318" s="103"/>
      <c r="L318" s="103"/>
      <c r="M318" s="1" t="s">
        <v>86</v>
      </c>
      <c r="N318" s="24">
        <v>72</v>
      </c>
      <c r="O318" s="20"/>
      <c r="P318" s="20">
        <f t="shared" si="45"/>
        <v>0</v>
      </c>
      <c r="T318" s="143"/>
    </row>
    <row r="319" spans="1:20" s="104" customFormat="1" ht="18" customHeight="1" x14ac:dyDescent="0.25">
      <c r="A319" s="1">
        <f>IF(M319="","",MAX(A$3:A318)+1)</f>
        <v>145</v>
      </c>
      <c r="B319" s="102"/>
      <c r="C319" s="101" t="s">
        <v>247</v>
      </c>
      <c r="D319" s="103"/>
      <c r="E319" s="103"/>
      <c r="F319" s="103"/>
      <c r="G319" s="103"/>
      <c r="H319" s="103"/>
      <c r="I319" s="103"/>
      <c r="J319" s="103"/>
      <c r="K319" s="103"/>
      <c r="L319" s="103"/>
      <c r="M319" s="1" t="s">
        <v>86</v>
      </c>
      <c r="N319" s="24">
        <v>72</v>
      </c>
      <c r="O319" s="20"/>
      <c r="P319" s="20">
        <f t="shared" si="45"/>
        <v>0</v>
      </c>
      <c r="T319" s="143"/>
    </row>
    <row r="320" spans="1:20" s="104" customFormat="1" ht="18" customHeight="1" x14ac:dyDescent="0.25">
      <c r="A320" s="1">
        <f>IF(M320="","",MAX(A$3:A319)+1)</f>
        <v>146</v>
      </c>
      <c r="B320" s="102"/>
      <c r="C320" s="101" t="s">
        <v>262</v>
      </c>
      <c r="D320" s="103"/>
      <c r="E320" s="103"/>
      <c r="F320" s="103"/>
      <c r="G320" s="103"/>
      <c r="H320" s="103"/>
      <c r="I320" s="103"/>
      <c r="J320" s="103"/>
      <c r="K320" s="103"/>
      <c r="L320" s="103"/>
      <c r="M320" s="1" t="s">
        <v>86</v>
      </c>
      <c r="N320" s="24">
        <v>30</v>
      </c>
      <c r="O320" s="20"/>
      <c r="P320" s="20">
        <f t="shared" si="45"/>
        <v>0</v>
      </c>
      <c r="T320" s="143"/>
    </row>
    <row r="321" spans="1:20" s="104" customFormat="1" ht="18" customHeight="1" x14ac:dyDescent="0.25">
      <c r="A321" s="1">
        <f>IF(M321="","",MAX(A$3:A320)+1)</f>
        <v>147</v>
      </c>
      <c r="B321" s="102"/>
      <c r="C321" s="101" t="s">
        <v>248</v>
      </c>
      <c r="D321" s="103"/>
      <c r="E321" s="103"/>
      <c r="F321" s="103"/>
      <c r="G321" s="103"/>
      <c r="H321" s="103"/>
      <c r="I321" s="103"/>
      <c r="J321" s="103"/>
      <c r="K321" s="103"/>
      <c r="L321" s="103"/>
      <c r="M321" s="1" t="s">
        <v>86</v>
      </c>
      <c r="N321" s="24">
        <v>72</v>
      </c>
      <c r="O321" s="20"/>
      <c r="P321" s="20">
        <f t="shared" si="45"/>
        <v>0</v>
      </c>
      <c r="T321" s="143"/>
    </row>
    <row r="322" spans="1:20" s="8" customFormat="1" ht="16.149999999999999" customHeight="1" x14ac:dyDescent="0.25">
      <c r="A322" s="1" t="str">
        <f>IF(M322="","",MAX(A$3:A321)+1)</f>
        <v/>
      </c>
      <c r="B322" s="1" t="s">
        <v>249</v>
      </c>
      <c r="C322" s="100" t="s">
        <v>250</v>
      </c>
      <c r="D322" s="35"/>
      <c r="E322" s="39"/>
      <c r="F322" s="34"/>
      <c r="G322" s="38"/>
      <c r="H322" s="34"/>
      <c r="I322" s="38"/>
      <c r="J322" s="34"/>
      <c r="K322" s="39"/>
      <c r="L322" s="34"/>
      <c r="M322" s="1"/>
      <c r="N322" s="1"/>
      <c r="O322" s="20"/>
      <c r="P322" s="20"/>
      <c r="T322" s="143"/>
    </row>
    <row r="323" spans="1:20" s="8" customFormat="1" ht="18" customHeight="1" x14ac:dyDescent="0.25">
      <c r="A323" s="1">
        <f>IF(M323="","",MAX(A$3:A322)+1)</f>
        <v>148</v>
      </c>
      <c r="B323" s="1"/>
      <c r="C323" s="101" t="s">
        <v>263</v>
      </c>
      <c r="D323" s="10"/>
      <c r="E323" s="10"/>
      <c r="F323" s="10"/>
      <c r="G323" s="10"/>
      <c r="H323" s="10"/>
      <c r="I323" s="10"/>
      <c r="J323" s="10"/>
      <c r="K323" s="10"/>
      <c r="L323" s="10"/>
      <c r="M323" s="1" t="s">
        <v>86</v>
      </c>
      <c r="N323" s="24">
        <f>+N310</f>
        <v>80</v>
      </c>
      <c r="O323" s="20"/>
      <c r="P323" s="20">
        <f t="shared" si="45"/>
        <v>0</v>
      </c>
      <c r="T323" s="143"/>
    </row>
    <row r="324" spans="1:20" s="8" customFormat="1" ht="18" customHeight="1" x14ac:dyDescent="0.25">
      <c r="A324" s="1">
        <f>IF(M324="","",MAX(A$3:A323)+1)</f>
        <v>149</v>
      </c>
      <c r="B324" s="1"/>
      <c r="C324" s="101" t="s">
        <v>264</v>
      </c>
      <c r="D324" s="10"/>
      <c r="E324" s="10"/>
      <c r="F324" s="10"/>
      <c r="G324" s="10"/>
      <c r="H324" s="10"/>
      <c r="I324" s="10"/>
      <c r="J324" s="10"/>
      <c r="K324" s="10"/>
      <c r="L324" s="10"/>
      <c r="M324" s="1" t="s">
        <v>86</v>
      </c>
      <c r="N324" s="24">
        <v>72</v>
      </c>
      <c r="O324" s="20"/>
      <c r="P324" s="20">
        <f t="shared" si="45"/>
        <v>0</v>
      </c>
      <c r="T324" s="143"/>
    </row>
    <row r="325" spans="1:20" s="8" customFormat="1" ht="16.899999999999999" customHeight="1" x14ac:dyDescent="0.25">
      <c r="A325" s="1">
        <f>IF(M325="","",MAX(A$3:A324)+1)</f>
        <v>150</v>
      </c>
      <c r="B325" s="1"/>
      <c r="C325" s="101" t="s">
        <v>170</v>
      </c>
      <c r="D325" s="10"/>
      <c r="E325" s="10"/>
      <c r="F325" s="10"/>
      <c r="G325" s="10"/>
      <c r="H325" s="10"/>
      <c r="I325" s="10"/>
      <c r="J325" s="10"/>
      <c r="K325" s="10"/>
      <c r="L325" s="10"/>
      <c r="M325" s="1" t="s">
        <v>86</v>
      </c>
      <c r="N325" s="24">
        <f>+N310</f>
        <v>80</v>
      </c>
      <c r="O325" s="20"/>
      <c r="P325" s="20">
        <f t="shared" si="45"/>
        <v>0</v>
      </c>
      <c r="T325" s="143"/>
    </row>
    <row r="326" spans="1:20" s="8" customFormat="1" ht="19.5" customHeight="1" x14ac:dyDescent="0.25">
      <c r="A326" s="1" t="str">
        <f>IF(M326="","",MAX(A$3:A325)+1)</f>
        <v/>
      </c>
      <c r="B326" s="1"/>
      <c r="C326" s="66"/>
      <c r="D326" s="4"/>
      <c r="E326" s="4"/>
      <c r="F326" s="68"/>
      <c r="G326" s="5"/>
      <c r="H326" s="28"/>
      <c r="I326" s="10"/>
      <c r="J326" s="10"/>
      <c r="K326" s="10"/>
      <c r="L326" s="10"/>
      <c r="M326" s="1"/>
      <c r="N326" s="24"/>
      <c r="O326" s="20"/>
      <c r="P326" s="20"/>
      <c r="T326" s="143"/>
    </row>
    <row r="327" spans="1:20" s="8" customFormat="1" ht="18" customHeight="1" collapsed="1" x14ac:dyDescent="0.25">
      <c r="A327" s="1" t="str">
        <f>IF(M327="","",MAX(A$3:A326)+1)</f>
        <v/>
      </c>
      <c r="B327" s="1" t="s">
        <v>265</v>
      </c>
      <c r="C327" s="65" t="s">
        <v>266</v>
      </c>
      <c r="D327" s="10"/>
      <c r="E327" s="10"/>
      <c r="F327" s="10"/>
      <c r="G327" s="10"/>
      <c r="H327" s="69"/>
      <c r="I327" s="10"/>
      <c r="J327" s="10"/>
      <c r="K327" s="10"/>
      <c r="L327" s="10"/>
      <c r="M327" s="1"/>
      <c r="N327" s="1"/>
      <c r="O327" s="20"/>
      <c r="P327" s="20">
        <f t="shared" ref="P327" si="47">+O327*N327</f>
        <v>0</v>
      </c>
      <c r="T327" s="143"/>
    </row>
    <row r="328" spans="1:20" s="8" customFormat="1" ht="25.15" customHeight="1" x14ac:dyDescent="0.25">
      <c r="A328" s="1">
        <f>IF(M328="","",MAX(A$3:A327)+1)</f>
        <v>151</v>
      </c>
      <c r="B328" s="1"/>
      <c r="C328" s="179" t="s">
        <v>267</v>
      </c>
      <c r="D328" s="180"/>
      <c r="E328" s="180"/>
      <c r="F328" s="180"/>
      <c r="G328" s="180"/>
      <c r="H328" s="180"/>
      <c r="I328" s="180"/>
      <c r="J328" s="180"/>
      <c r="K328" s="180"/>
      <c r="L328" s="181"/>
      <c r="M328" s="1" t="s">
        <v>43</v>
      </c>
      <c r="N328" s="33">
        <v>1</v>
      </c>
      <c r="O328" s="20"/>
      <c r="P328" s="20">
        <f>+O328*N328</f>
        <v>0</v>
      </c>
      <c r="T328" s="143"/>
    </row>
    <row r="329" spans="1:20" s="8" customFormat="1" ht="19.5" customHeight="1" x14ac:dyDescent="0.25">
      <c r="A329" s="1">
        <f>IF(M329="","",MAX(A$3:A328)+1)</f>
        <v>152</v>
      </c>
      <c r="B329" s="1"/>
      <c r="C329" s="66" t="s">
        <v>268</v>
      </c>
      <c r="D329" s="4"/>
      <c r="E329" s="4"/>
      <c r="F329" s="68"/>
      <c r="G329" s="5"/>
      <c r="H329" s="28"/>
      <c r="I329" s="10"/>
      <c r="J329" s="10"/>
      <c r="K329" s="10"/>
      <c r="L329" s="10"/>
      <c r="M329" s="1" t="s">
        <v>43</v>
      </c>
      <c r="N329" s="33">
        <v>1</v>
      </c>
      <c r="O329" s="20"/>
      <c r="P329" s="20">
        <f>+O329*N329</f>
        <v>0</v>
      </c>
      <c r="T329" s="143"/>
    </row>
    <row r="330" spans="1:20" s="8" customFormat="1" ht="27" customHeight="1" x14ac:dyDescent="0.25">
      <c r="A330" s="1">
        <f>IF(M330="","",MAX(A$3:A329)+1)</f>
        <v>153</v>
      </c>
      <c r="B330" s="1"/>
      <c r="C330" s="179" t="s">
        <v>269</v>
      </c>
      <c r="D330" s="180"/>
      <c r="E330" s="180"/>
      <c r="F330" s="180"/>
      <c r="G330" s="180"/>
      <c r="H330" s="180"/>
      <c r="I330" s="180"/>
      <c r="J330" s="180"/>
      <c r="K330" s="180"/>
      <c r="L330" s="181"/>
      <c r="M330" s="1" t="s">
        <v>65</v>
      </c>
      <c r="N330" s="33">
        <f>4*4</f>
        <v>16</v>
      </c>
      <c r="O330" s="20"/>
      <c r="P330" s="20">
        <f>+O330*N330</f>
        <v>0</v>
      </c>
      <c r="T330" s="143"/>
    </row>
    <row r="331" spans="1:20" s="8" customFormat="1" ht="17.45" customHeight="1" x14ac:dyDescent="0.25">
      <c r="A331" s="1">
        <f>IF(M331="","",MAX(A$3:A330)+1)</f>
        <v>154</v>
      </c>
      <c r="B331" s="1"/>
      <c r="C331" s="179" t="s">
        <v>270</v>
      </c>
      <c r="D331" s="180"/>
      <c r="E331" s="180"/>
      <c r="F331" s="180"/>
      <c r="G331" s="180"/>
      <c r="H331" s="180"/>
      <c r="I331" s="180"/>
      <c r="J331" s="180"/>
      <c r="K331" s="180"/>
      <c r="L331" s="181"/>
      <c r="M331" s="1" t="s">
        <v>79</v>
      </c>
      <c r="N331" s="24">
        <f>4*8</f>
        <v>32</v>
      </c>
      <c r="O331" s="20"/>
      <c r="P331" s="20">
        <f>+O331*N331</f>
        <v>0</v>
      </c>
      <c r="T331" s="143"/>
    </row>
    <row r="332" spans="1:20" s="8" customFormat="1" ht="39" customHeight="1" x14ac:dyDescent="0.25">
      <c r="A332" s="1" t="str">
        <f>IF(M332="","",MAX(A$3:A255)+1)</f>
        <v/>
      </c>
      <c r="B332" s="1"/>
      <c r="C332" s="72"/>
      <c r="D332" s="10"/>
      <c r="E332" s="10"/>
      <c r="F332" s="10"/>
      <c r="G332" s="10"/>
      <c r="H332" s="10"/>
      <c r="I332" s="10"/>
      <c r="J332" s="10"/>
      <c r="K332" s="10"/>
      <c r="L332" s="10"/>
      <c r="M332" s="1"/>
      <c r="N332" s="24"/>
      <c r="O332" s="20"/>
      <c r="P332" s="20"/>
      <c r="T332" s="143"/>
    </row>
    <row r="333" spans="1:20" s="8" customFormat="1" ht="18" customHeight="1" x14ac:dyDescent="0.25">
      <c r="A333" s="1" t="str">
        <f>IF(M333="","",MAX(A$3:A253)+1)</f>
        <v/>
      </c>
      <c r="B333" s="1" t="s">
        <v>271</v>
      </c>
      <c r="C333" s="29" t="s">
        <v>272</v>
      </c>
      <c r="D333" s="10"/>
      <c r="E333" s="10"/>
      <c r="F333" s="10"/>
      <c r="G333" s="10"/>
      <c r="H333" s="10"/>
      <c r="I333" s="10"/>
      <c r="J333" s="10"/>
      <c r="K333" s="10"/>
      <c r="L333" s="10"/>
      <c r="M333" s="1"/>
      <c r="N333" s="1"/>
      <c r="O333" s="20"/>
      <c r="P333" s="20">
        <f t="shared" ref="P333" si="48">+O333*N333</f>
        <v>0</v>
      </c>
    </row>
    <row r="334" spans="1:20" s="8" customFormat="1" ht="18" customHeight="1" x14ac:dyDescent="0.25">
      <c r="A334" s="1" t="str">
        <f>IF(M334="","",MAX(A$3:A333)+1)</f>
        <v/>
      </c>
      <c r="B334" s="1"/>
      <c r="C334" s="43"/>
      <c r="D334" s="10"/>
      <c r="E334" s="10"/>
      <c r="F334" s="10"/>
      <c r="G334" s="10"/>
      <c r="H334" s="10"/>
      <c r="I334" s="10"/>
      <c r="J334" s="10"/>
      <c r="K334" s="10"/>
      <c r="L334" s="10"/>
      <c r="M334" s="2"/>
      <c r="N334" s="2"/>
      <c r="O334" s="20"/>
      <c r="P334" s="20">
        <f t="shared" si="37"/>
        <v>0</v>
      </c>
    </row>
    <row r="335" spans="1:20" s="8" customFormat="1" ht="18" customHeight="1" collapsed="1" x14ac:dyDescent="0.25">
      <c r="A335" s="1" t="str">
        <f>IF(M335="","",MAX(A$3:A334)+1)</f>
        <v/>
      </c>
      <c r="B335" s="1" t="s">
        <v>273</v>
      </c>
      <c r="C335" s="56" t="s">
        <v>274</v>
      </c>
      <c r="D335" s="10"/>
      <c r="E335" s="10"/>
      <c r="F335" s="10"/>
      <c r="G335" s="10"/>
      <c r="H335" s="69"/>
      <c r="I335" s="10"/>
      <c r="J335" s="10"/>
      <c r="K335" s="10"/>
      <c r="L335" s="10"/>
      <c r="M335" s="1"/>
      <c r="N335" s="1"/>
      <c r="O335" s="20"/>
      <c r="P335" s="20">
        <f t="shared" si="37"/>
        <v>0</v>
      </c>
    </row>
    <row r="336" spans="1:20" s="8" customFormat="1" ht="7.9" customHeight="1" x14ac:dyDescent="0.25">
      <c r="A336" s="1" t="str">
        <f>IF(M336="","",MAX(A$3:A335)+1)</f>
        <v/>
      </c>
      <c r="B336" s="1"/>
      <c r="C336" s="74"/>
      <c r="D336" s="10"/>
      <c r="E336" s="10"/>
      <c r="F336" s="10"/>
      <c r="G336" s="10"/>
      <c r="H336" s="10"/>
      <c r="I336" s="10"/>
      <c r="J336" s="10"/>
      <c r="K336" s="10"/>
      <c r="L336" s="10"/>
      <c r="M336" s="1"/>
      <c r="N336" s="24"/>
      <c r="O336" s="20"/>
      <c r="P336" s="20"/>
    </row>
    <row r="337" spans="1:16" s="8" customFormat="1" ht="18" customHeight="1" collapsed="1" x14ac:dyDescent="0.25">
      <c r="A337" s="1" t="str">
        <f>IF(M337="","",MAX(A$3:A336)+1)</f>
        <v/>
      </c>
      <c r="B337" s="1"/>
      <c r="C337" s="84" t="s">
        <v>275</v>
      </c>
      <c r="D337" s="10"/>
      <c r="E337" s="10"/>
      <c r="F337" s="10"/>
      <c r="G337" s="10"/>
      <c r="H337" s="69"/>
      <c r="I337" s="10"/>
      <c r="J337" s="10"/>
      <c r="K337" s="10"/>
      <c r="L337" s="10"/>
      <c r="M337" s="1"/>
      <c r="N337" s="1"/>
      <c r="O337" s="20"/>
      <c r="P337" s="20"/>
    </row>
    <row r="338" spans="1:16" s="8" customFormat="1" ht="18" customHeight="1" x14ac:dyDescent="0.25">
      <c r="A338" s="1">
        <f>IF(M338="","",MAX(A$3:A337)+1)</f>
        <v>155</v>
      </c>
      <c r="B338" s="1"/>
      <c r="C338" s="83" t="s">
        <v>276</v>
      </c>
      <c r="D338" s="10"/>
      <c r="E338" s="10"/>
      <c r="F338" s="10"/>
      <c r="G338" s="10"/>
      <c r="H338" s="69"/>
      <c r="I338" s="10"/>
      <c r="J338" s="10"/>
      <c r="K338" s="10"/>
      <c r="L338" s="10"/>
      <c r="M338" s="1" t="s">
        <v>86</v>
      </c>
      <c r="N338" s="24">
        <v>7</v>
      </c>
      <c r="O338" s="20"/>
      <c r="P338" s="20">
        <f t="shared" ref="P338:P343" si="49">+O338*N338</f>
        <v>0</v>
      </c>
    </row>
    <row r="339" spans="1:16" s="8" customFormat="1" ht="18" customHeight="1" x14ac:dyDescent="0.25">
      <c r="A339" s="1">
        <f>IF(M339="","",MAX(A$3:A338)+1)</f>
        <v>156</v>
      </c>
      <c r="B339" s="1"/>
      <c r="C339" s="85" t="s">
        <v>277</v>
      </c>
      <c r="D339" s="10"/>
      <c r="E339" s="10"/>
      <c r="F339" s="10"/>
      <c r="G339" s="10"/>
      <c r="H339" s="69"/>
      <c r="I339" s="10"/>
      <c r="J339" s="10"/>
      <c r="K339" s="10"/>
      <c r="L339" s="10"/>
      <c r="M339" s="1" t="s">
        <v>43</v>
      </c>
      <c r="N339" s="24">
        <v>1</v>
      </c>
      <c r="O339" s="20"/>
      <c r="P339" s="20">
        <f t="shared" si="49"/>
        <v>0</v>
      </c>
    </row>
    <row r="340" spans="1:16" s="8" customFormat="1" ht="18" customHeight="1" x14ac:dyDescent="0.25">
      <c r="A340" s="1">
        <f>IF(M340="","",MAX(A$3:A339)+1)</f>
        <v>157</v>
      </c>
      <c r="B340" s="1"/>
      <c r="C340" s="83" t="s">
        <v>278</v>
      </c>
      <c r="D340" s="10"/>
      <c r="E340" s="10"/>
      <c r="F340" s="10"/>
      <c r="G340" s="10"/>
      <c r="H340" s="69"/>
      <c r="I340" s="10"/>
      <c r="J340" s="10"/>
      <c r="K340" s="10"/>
      <c r="L340" s="10"/>
      <c r="M340" s="1" t="s">
        <v>86</v>
      </c>
      <c r="N340" s="24">
        <v>2</v>
      </c>
      <c r="O340" s="20"/>
      <c r="P340" s="20">
        <f t="shared" si="49"/>
        <v>0</v>
      </c>
    </row>
    <row r="341" spans="1:16" s="8" customFormat="1" ht="18" customHeight="1" x14ac:dyDescent="0.25">
      <c r="A341" s="1">
        <f>IF(M341="","",MAX(A$3:A340)+1)</f>
        <v>158</v>
      </c>
      <c r="B341" s="1"/>
      <c r="C341" s="86" t="s">
        <v>279</v>
      </c>
      <c r="D341" s="10"/>
      <c r="E341" s="10"/>
      <c r="F341" s="10"/>
      <c r="G341" s="10"/>
      <c r="H341" s="69"/>
      <c r="I341" s="10"/>
      <c r="J341" s="10"/>
      <c r="K341" s="10"/>
      <c r="L341" s="10"/>
      <c r="M341" s="1" t="s">
        <v>65</v>
      </c>
      <c r="N341" s="33">
        <v>1</v>
      </c>
      <c r="O341" s="20"/>
      <c r="P341" s="20">
        <f t="shared" si="49"/>
        <v>0</v>
      </c>
    </row>
    <row r="342" spans="1:16" s="8" customFormat="1" ht="18" customHeight="1" x14ac:dyDescent="0.25">
      <c r="A342" s="1">
        <f>IF(M342="","",MAX(A$3:A341)+1)</f>
        <v>159</v>
      </c>
      <c r="B342" s="1"/>
      <c r="C342" s="86" t="s">
        <v>280</v>
      </c>
      <c r="D342" s="10"/>
      <c r="E342" s="10"/>
      <c r="F342" s="10"/>
      <c r="G342" s="10"/>
      <c r="H342" s="69"/>
      <c r="I342" s="10"/>
      <c r="J342" s="10"/>
      <c r="K342" s="10"/>
      <c r="L342" s="10"/>
      <c r="M342" s="1" t="s">
        <v>43</v>
      </c>
      <c r="N342" s="33">
        <v>1</v>
      </c>
      <c r="O342" s="20"/>
      <c r="P342" s="20">
        <f t="shared" si="49"/>
        <v>0</v>
      </c>
    </row>
    <row r="343" spans="1:16" s="8" customFormat="1" ht="18" customHeight="1" x14ac:dyDescent="0.25">
      <c r="A343" s="1">
        <f>IF(M343="","",MAX(A$3:A342)+1)</f>
        <v>160</v>
      </c>
      <c r="B343" s="1"/>
      <c r="C343" s="83" t="s">
        <v>281</v>
      </c>
      <c r="D343" s="10"/>
      <c r="E343" s="10"/>
      <c r="F343" s="10"/>
      <c r="G343" s="10"/>
      <c r="H343" s="69"/>
      <c r="I343" s="10"/>
      <c r="J343" s="10"/>
      <c r="K343" s="10"/>
      <c r="L343" s="10"/>
      <c r="M343" s="1" t="s">
        <v>86</v>
      </c>
      <c r="N343" s="24">
        <v>7</v>
      </c>
      <c r="O343" s="20"/>
      <c r="P343" s="20">
        <f t="shared" si="49"/>
        <v>0</v>
      </c>
    </row>
    <row r="344" spans="1:16" s="8" customFormat="1" ht="10.15" customHeight="1" x14ac:dyDescent="0.25">
      <c r="A344" s="1" t="str">
        <f>IF(M344="","",MAX(A$3:A343)+1)</f>
        <v/>
      </c>
      <c r="B344" s="1"/>
      <c r="C344" s="74"/>
      <c r="D344" s="10"/>
      <c r="E344" s="10"/>
      <c r="F344" s="10"/>
      <c r="G344" s="10"/>
      <c r="H344" s="69"/>
      <c r="I344" s="10"/>
      <c r="J344" s="10"/>
      <c r="K344" s="10"/>
      <c r="L344" s="10"/>
      <c r="M344" s="1"/>
      <c r="N344" s="24"/>
      <c r="O344" s="20"/>
      <c r="P344" s="20"/>
    </row>
    <row r="345" spans="1:16" s="8" customFormat="1" ht="18" customHeight="1" collapsed="1" x14ac:dyDescent="0.25">
      <c r="A345" s="1" t="str">
        <f>IF(M345="","",MAX(A$3:A344)+1)</f>
        <v/>
      </c>
      <c r="B345" s="1"/>
      <c r="C345" s="84" t="s">
        <v>282</v>
      </c>
      <c r="D345" s="10"/>
      <c r="E345" s="10"/>
      <c r="F345" s="10"/>
      <c r="G345" s="10"/>
      <c r="H345" s="69"/>
      <c r="I345" s="10"/>
      <c r="J345" s="87"/>
      <c r="K345" s="10"/>
      <c r="L345" s="10"/>
      <c r="M345" s="1"/>
      <c r="N345" s="1"/>
      <c r="O345" s="20"/>
      <c r="P345" s="20"/>
    </row>
    <row r="346" spans="1:16" s="8" customFormat="1" ht="19.5" customHeight="1" x14ac:dyDescent="0.25">
      <c r="A346" s="1">
        <f>IF(M346="","",MAX(A$3:A345)+1)</f>
        <v>161</v>
      </c>
      <c r="B346" s="1"/>
      <c r="C346" s="66" t="s">
        <v>283</v>
      </c>
      <c r="D346" s="4"/>
      <c r="E346" s="4"/>
      <c r="F346" s="68"/>
      <c r="G346" s="5"/>
      <c r="H346" s="28"/>
      <c r="I346" s="10"/>
      <c r="J346" s="10"/>
      <c r="K346" s="10"/>
      <c r="L346" s="10"/>
      <c r="M346" s="1" t="s">
        <v>65</v>
      </c>
      <c r="N346" s="33">
        <v>3</v>
      </c>
      <c r="O346" s="20"/>
      <c r="P346" s="20">
        <f t="shared" ref="P346:P348" si="50">+O346*N346</f>
        <v>0</v>
      </c>
    </row>
    <row r="347" spans="1:16" s="8" customFormat="1" ht="19.5" customHeight="1" x14ac:dyDescent="0.25">
      <c r="A347" s="1">
        <f>IF(M347="","",MAX(A$3:A346)+1)</f>
        <v>162</v>
      </c>
      <c r="B347" s="1"/>
      <c r="C347" s="66" t="s">
        <v>284</v>
      </c>
      <c r="D347" s="4"/>
      <c r="E347" s="4"/>
      <c r="F347" s="68"/>
      <c r="G347" s="5"/>
      <c r="H347" s="28"/>
      <c r="I347" s="10"/>
      <c r="J347" s="10"/>
      <c r="K347" s="10"/>
      <c r="L347" s="10"/>
      <c r="M347" s="1" t="s">
        <v>43</v>
      </c>
      <c r="N347" s="33">
        <v>1</v>
      </c>
      <c r="O347" s="20"/>
      <c r="P347" s="20">
        <f t="shared" si="50"/>
        <v>0</v>
      </c>
    </row>
    <row r="348" spans="1:16" s="8" customFormat="1" ht="19.5" customHeight="1" x14ac:dyDescent="0.25">
      <c r="A348" s="1">
        <f>IF(M348="","",MAX(A$3:A347)+1)</f>
        <v>163</v>
      </c>
      <c r="B348" s="1"/>
      <c r="C348" s="66" t="s">
        <v>285</v>
      </c>
      <c r="D348" s="4"/>
      <c r="E348" s="4"/>
      <c r="F348" s="68"/>
      <c r="G348" s="5"/>
      <c r="H348" s="28"/>
      <c r="I348" s="10"/>
      <c r="J348" s="10"/>
      <c r="K348" s="10"/>
      <c r="L348" s="10"/>
      <c r="M348" s="1" t="s">
        <v>65</v>
      </c>
      <c r="N348" s="33">
        <v>3</v>
      </c>
      <c r="O348" s="20"/>
      <c r="P348" s="20">
        <f t="shared" si="50"/>
        <v>0</v>
      </c>
    </row>
    <row r="349" spans="1:16" s="8" customFormat="1" ht="18" customHeight="1" x14ac:dyDescent="0.25">
      <c r="A349" s="1" t="str">
        <f>IF(M349="","",MAX(A$3:A348)+1)</f>
        <v/>
      </c>
      <c r="B349" s="1"/>
      <c r="C349" s="74"/>
      <c r="D349" s="10"/>
      <c r="E349" s="10"/>
      <c r="F349" s="10"/>
      <c r="G349" s="10"/>
      <c r="H349" s="69"/>
      <c r="I349" s="10"/>
      <c r="J349" s="10"/>
      <c r="K349" s="10"/>
      <c r="L349" s="10"/>
      <c r="M349" s="1"/>
      <c r="N349" s="33"/>
      <c r="O349" s="20"/>
      <c r="P349" s="20"/>
    </row>
    <row r="350" spans="1:16" s="8" customFormat="1" ht="18" customHeight="1" collapsed="1" x14ac:dyDescent="0.25">
      <c r="A350" s="1" t="str">
        <f>IF(M350="","",MAX(A$3:A349)+1)</f>
        <v/>
      </c>
      <c r="B350" s="1"/>
      <c r="C350" s="56" t="s">
        <v>286</v>
      </c>
      <c r="D350" s="10"/>
      <c r="E350" s="10"/>
      <c r="F350" s="10"/>
      <c r="G350" s="10"/>
      <c r="H350" s="69"/>
      <c r="I350" s="10"/>
      <c r="J350" s="10"/>
      <c r="K350" s="10"/>
      <c r="L350" s="10"/>
      <c r="M350" s="1"/>
      <c r="N350" s="1"/>
      <c r="O350" s="20"/>
      <c r="P350" s="20">
        <f t="shared" si="37"/>
        <v>0</v>
      </c>
    </row>
    <row r="351" spans="1:16" s="8" customFormat="1" ht="19.5" customHeight="1" x14ac:dyDescent="0.25">
      <c r="A351" s="1" t="str">
        <f>IF(M351="","",MAX(A$3:A350)+1)</f>
        <v/>
      </c>
      <c r="B351" s="1"/>
      <c r="C351" s="88" t="s">
        <v>287</v>
      </c>
      <c r="D351" s="4"/>
      <c r="E351" s="4"/>
      <c r="F351" s="68"/>
      <c r="G351" s="5"/>
      <c r="H351" s="28"/>
      <c r="I351" s="10"/>
      <c r="J351" s="10"/>
      <c r="K351" s="10"/>
      <c r="L351" s="10"/>
      <c r="M351" s="1"/>
      <c r="N351" s="24"/>
      <c r="O351" s="20"/>
      <c r="P351" s="20">
        <f>+O351*N351</f>
        <v>0</v>
      </c>
    </row>
    <row r="352" spans="1:16" s="8" customFormat="1" ht="19.5" customHeight="1" x14ac:dyDescent="0.25">
      <c r="A352" s="1" t="str">
        <f>IF(M352="","",MAX(A$3:A351)+1)</f>
        <v/>
      </c>
      <c r="B352" s="1" t="s">
        <v>288</v>
      </c>
      <c r="C352" s="89" t="s">
        <v>289</v>
      </c>
      <c r="D352" s="4"/>
      <c r="E352" s="4"/>
      <c r="F352" s="68"/>
      <c r="G352" s="5"/>
      <c r="H352" s="28"/>
      <c r="I352" s="10"/>
      <c r="J352" s="10"/>
      <c r="K352" s="10"/>
      <c r="L352" s="10"/>
      <c r="M352" s="1"/>
      <c r="N352" s="24"/>
      <c r="O352" s="20"/>
      <c r="P352" s="20"/>
    </row>
    <row r="353" spans="1:16" s="8" customFormat="1" ht="19.5" customHeight="1" x14ac:dyDescent="0.25">
      <c r="A353" s="1">
        <f>IF(M353="","",MAX(A$3:A352)+1)</f>
        <v>164</v>
      </c>
      <c r="B353" s="1"/>
      <c r="C353" s="66" t="s">
        <v>290</v>
      </c>
      <c r="D353" s="4"/>
      <c r="E353" s="4"/>
      <c r="F353" s="68"/>
      <c r="G353" s="5"/>
      <c r="H353" s="28"/>
      <c r="I353" s="10"/>
      <c r="J353" s="10"/>
      <c r="K353" s="10"/>
      <c r="L353" s="10"/>
      <c r="M353" s="1" t="s">
        <v>149</v>
      </c>
      <c r="N353" s="71">
        <f>((5.5*5.5*3.14)-(5.3*5.3))*0.3</f>
        <v>20.068499999999997</v>
      </c>
      <c r="O353" s="20"/>
      <c r="P353" s="20">
        <f>+O353*N353</f>
        <v>0</v>
      </c>
    </row>
    <row r="354" spans="1:16" s="8" customFormat="1" ht="19.5" customHeight="1" x14ac:dyDescent="0.25">
      <c r="A354" s="1">
        <f>IF(M354="","",MAX(A$3:A353)+1)</f>
        <v>165</v>
      </c>
      <c r="B354" s="1"/>
      <c r="C354" s="66" t="s">
        <v>291</v>
      </c>
      <c r="D354" s="4"/>
      <c r="E354" s="4"/>
      <c r="F354" s="68"/>
      <c r="G354" s="5"/>
      <c r="H354" s="28"/>
      <c r="I354" s="10"/>
      <c r="J354" s="10"/>
      <c r="K354" s="10"/>
      <c r="L354" s="10"/>
      <c r="M354" s="1" t="s">
        <v>86</v>
      </c>
      <c r="N354" s="71">
        <f>((5.5*5.5*3.14)-(5.3*5.3))</f>
        <v>66.894999999999996</v>
      </c>
      <c r="O354" s="20"/>
      <c r="P354" s="20">
        <f>+O354*N354</f>
        <v>0</v>
      </c>
    </row>
    <row r="355" spans="1:16" s="8" customFormat="1" ht="19.5" customHeight="1" x14ac:dyDescent="0.25">
      <c r="A355" s="1">
        <f>IF(M355="","",MAX(A$3:A354)+1)</f>
        <v>166</v>
      </c>
      <c r="B355" s="1"/>
      <c r="C355" s="66" t="s">
        <v>292</v>
      </c>
      <c r="D355" s="4"/>
      <c r="E355" s="4"/>
      <c r="F355" s="68"/>
      <c r="G355" s="5"/>
      <c r="H355" s="28"/>
      <c r="I355" s="10"/>
      <c r="J355" s="10"/>
      <c r="K355" s="10"/>
      <c r="L355" s="10"/>
      <c r="M355" s="1" t="s">
        <v>149</v>
      </c>
      <c r="N355" s="71">
        <f>((5*5*3.14)-(5.4*5.4))*0.25</f>
        <v>12.334999999999999</v>
      </c>
      <c r="O355" s="20"/>
      <c r="P355" s="20">
        <f>+O355*N355</f>
        <v>0</v>
      </c>
    </row>
    <row r="356" spans="1:16" s="8" customFormat="1" ht="19.5" customHeight="1" x14ac:dyDescent="0.25">
      <c r="A356" s="1">
        <f>IF(M356="","",MAX(A$3:A355)+1)</f>
        <v>167</v>
      </c>
      <c r="B356" s="1"/>
      <c r="C356" s="66" t="s">
        <v>293</v>
      </c>
      <c r="D356" s="4"/>
      <c r="E356" s="4"/>
      <c r="F356" s="68"/>
      <c r="G356" s="5"/>
      <c r="H356" s="28"/>
      <c r="I356" s="10"/>
      <c r="J356" s="10"/>
      <c r="K356" s="10"/>
      <c r="L356" s="10"/>
      <c r="M356" s="1" t="s">
        <v>86</v>
      </c>
      <c r="N356" s="24">
        <f>((4.1*4.1*3.14)-(5.3*5.3))</f>
        <v>24.6934</v>
      </c>
      <c r="O356" s="20"/>
      <c r="P356" s="20">
        <f t="shared" ref="P356:P364" si="51">+O356*N356</f>
        <v>0</v>
      </c>
    </row>
    <row r="357" spans="1:16" s="8" customFormat="1" ht="19.5" customHeight="1" x14ac:dyDescent="0.25">
      <c r="A357" s="1">
        <f>IF(M357="","",MAX(A$3:A356)+1)</f>
        <v>168</v>
      </c>
      <c r="B357" s="1"/>
      <c r="C357" s="66" t="s">
        <v>294</v>
      </c>
      <c r="D357" s="4"/>
      <c r="E357" s="4"/>
      <c r="F357" s="68"/>
      <c r="G357" s="5"/>
      <c r="H357" s="28"/>
      <c r="I357" s="10"/>
      <c r="J357" s="10"/>
      <c r="K357" s="10"/>
      <c r="L357" s="10"/>
      <c r="M357" s="1" t="s">
        <v>86</v>
      </c>
      <c r="N357" s="24">
        <f>+N356</f>
        <v>24.6934</v>
      </c>
      <c r="O357" s="20"/>
      <c r="P357" s="20">
        <f t="shared" si="51"/>
        <v>0</v>
      </c>
    </row>
    <row r="358" spans="1:16" s="8" customFormat="1" ht="19.5" customHeight="1" x14ac:dyDescent="0.25">
      <c r="A358" s="1">
        <f>IF(M358="","",MAX(A$3:A357)+1)</f>
        <v>169</v>
      </c>
      <c r="B358" s="1"/>
      <c r="C358" s="66" t="s">
        <v>295</v>
      </c>
      <c r="D358" s="4"/>
      <c r="E358" s="4"/>
      <c r="F358" s="68"/>
      <c r="G358" s="5"/>
      <c r="H358" s="28"/>
      <c r="I358" s="10"/>
      <c r="J358" s="10"/>
      <c r="K358" s="10"/>
      <c r="L358" s="10"/>
      <c r="M358" s="1" t="s">
        <v>79</v>
      </c>
      <c r="N358" s="24">
        <f>+((4.3*2)*3.14)+((4.7*2)*3.14)+((5.2*2)*3.14)</f>
        <v>89.176000000000016</v>
      </c>
      <c r="O358" s="20"/>
      <c r="P358" s="20">
        <f t="shared" si="51"/>
        <v>0</v>
      </c>
    </row>
    <row r="359" spans="1:16" s="8" customFormat="1" ht="19.5" customHeight="1" x14ac:dyDescent="0.25">
      <c r="A359" s="1">
        <f>IF(M359="","",MAX(A$3:A358)+1)</f>
        <v>170</v>
      </c>
      <c r="B359" s="1"/>
      <c r="C359" s="66" t="s">
        <v>296</v>
      </c>
      <c r="D359" s="4"/>
      <c r="E359" s="4"/>
      <c r="F359" s="68"/>
      <c r="G359" s="5"/>
      <c r="H359" s="28"/>
      <c r="I359" s="10"/>
      <c r="J359" s="10"/>
      <c r="K359" s="10"/>
      <c r="L359" s="10"/>
      <c r="M359" s="1" t="s">
        <v>79</v>
      </c>
      <c r="N359" s="24">
        <f>+N358</f>
        <v>89.176000000000016</v>
      </c>
      <c r="O359" s="20"/>
      <c r="P359" s="20">
        <f t="shared" si="51"/>
        <v>0</v>
      </c>
    </row>
    <row r="360" spans="1:16" s="8" customFormat="1" ht="4.9000000000000004" customHeight="1" x14ac:dyDescent="0.25">
      <c r="A360" s="1" t="str">
        <f>IF(M360="","",MAX(A$3:A359)+1)</f>
        <v/>
      </c>
      <c r="B360" s="1"/>
      <c r="C360" s="66"/>
      <c r="D360" s="4"/>
      <c r="E360" s="4"/>
      <c r="F360" s="68"/>
      <c r="G360" s="5"/>
      <c r="H360" s="28"/>
      <c r="I360" s="10"/>
      <c r="J360" s="10"/>
      <c r="K360" s="10"/>
      <c r="L360" s="10"/>
      <c r="M360" s="1"/>
      <c r="N360" s="24"/>
      <c r="O360" s="20"/>
      <c r="P360" s="20"/>
    </row>
    <row r="361" spans="1:16" s="8" customFormat="1" ht="19.5" customHeight="1" x14ac:dyDescent="0.25">
      <c r="A361" s="1" t="str">
        <f>IF(M361="","",MAX(A$3:A360)+1)</f>
        <v/>
      </c>
      <c r="B361" s="1" t="s">
        <v>297</v>
      </c>
      <c r="C361" s="89" t="s">
        <v>298</v>
      </c>
      <c r="D361" s="4"/>
      <c r="E361" s="4"/>
      <c r="F361" s="68"/>
      <c r="G361" s="5"/>
      <c r="H361" s="28"/>
      <c r="I361" s="10"/>
      <c r="J361" s="10"/>
      <c r="K361" s="10"/>
      <c r="L361" s="10"/>
      <c r="M361" s="1"/>
      <c r="N361" s="24"/>
      <c r="O361" s="20"/>
      <c r="P361" s="20"/>
    </row>
    <row r="362" spans="1:16" s="8" customFormat="1" ht="19.5" customHeight="1" x14ac:dyDescent="0.25">
      <c r="A362" s="1">
        <f>IF(M362="","",MAX(A$3:A361)+1)</f>
        <v>171</v>
      </c>
      <c r="B362" s="1"/>
      <c r="C362" s="66" t="s">
        <v>299</v>
      </c>
      <c r="D362" s="4"/>
      <c r="E362" s="4"/>
      <c r="F362" s="68"/>
      <c r="G362" s="5"/>
      <c r="H362" s="28"/>
      <c r="I362" s="10"/>
      <c r="J362" s="10"/>
      <c r="K362" s="10"/>
      <c r="L362" s="10"/>
      <c r="M362" s="1" t="s">
        <v>65</v>
      </c>
      <c r="N362" s="33">
        <v>12</v>
      </c>
      <c r="O362" s="20"/>
      <c r="P362" s="20">
        <f>+O362*N362</f>
        <v>0</v>
      </c>
    </row>
    <row r="363" spans="1:16" s="8" customFormat="1" ht="19.5" customHeight="1" x14ac:dyDescent="0.25">
      <c r="A363" s="1">
        <f>IF(M363="","",MAX(A$3:A362)+1)</f>
        <v>172</v>
      </c>
      <c r="B363" s="1"/>
      <c r="C363" s="66" t="s">
        <v>300</v>
      </c>
      <c r="D363" s="4"/>
      <c r="E363" s="4"/>
      <c r="F363" s="68"/>
      <c r="G363" s="5"/>
      <c r="H363" s="28"/>
      <c r="I363" s="10"/>
      <c r="J363" s="10"/>
      <c r="K363" s="10"/>
      <c r="L363" s="10"/>
      <c r="M363" s="1" t="s">
        <v>65</v>
      </c>
      <c r="N363" s="33">
        <v>4</v>
      </c>
      <c r="O363" s="20"/>
      <c r="P363" s="20">
        <f t="shared" ref="P363" si="52">+O363*N363</f>
        <v>0</v>
      </c>
    </row>
    <row r="364" spans="1:16" s="8" customFormat="1" ht="19.5" customHeight="1" x14ac:dyDescent="0.25">
      <c r="A364" s="1">
        <f>IF(M364="","",MAX(A$3:A363)+1)</f>
        <v>173</v>
      </c>
      <c r="B364" s="1"/>
      <c r="C364" s="66" t="s">
        <v>301</v>
      </c>
      <c r="D364" s="4"/>
      <c r="E364" s="4"/>
      <c r="F364" s="68"/>
      <c r="G364" s="5"/>
      <c r="H364" s="28"/>
      <c r="I364" s="10"/>
      <c r="J364" s="10"/>
      <c r="K364" s="10"/>
      <c r="L364" s="10"/>
      <c r="M364" s="1" t="s">
        <v>65</v>
      </c>
      <c r="N364" s="33">
        <f>+N362+N363</f>
        <v>16</v>
      </c>
      <c r="O364" s="20"/>
      <c r="P364" s="20">
        <f t="shared" si="51"/>
        <v>0</v>
      </c>
    </row>
    <row r="365" spans="1:16" s="8" customFormat="1" ht="5.45" customHeight="1" x14ac:dyDescent="0.25">
      <c r="A365" s="1" t="str">
        <f>IF(M365="","",MAX(A$3:A364)+1)</f>
        <v/>
      </c>
      <c r="B365" s="1"/>
      <c r="C365" s="66"/>
      <c r="D365" s="4"/>
      <c r="E365" s="4"/>
      <c r="F365" s="68"/>
      <c r="G365" s="5"/>
      <c r="H365" s="28"/>
      <c r="I365" s="10"/>
      <c r="J365" s="10"/>
      <c r="K365" s="10"/>
      <c r="L365" s="10"/>
      <c r="M365" s="1"/>
      <c r="N365" s="33"/>
      <c r="O365" s="20"/>
      <c r="P365" s="20"/>
    </row>
    <row r="366" spans="1:16" s="8" customFormat="1" ht="19.5" customHeight="1" x14ac:dyDescent="0.25">
      <c r="A366" s="1">
        <f>IF(M366="","",MAX(A$3:A365)+1)</f>
        <v>174</v>
      </c>
      <c r="B366" s="1"/>
      <c r="C366" s="89" t="s">
        <v>302</v>
      </c>
      <c r="D366" s="4"/>
      <c r="E366" s="4"/>
      <c r="F366" s="68"/>
      <c r="G366" s="5"/>
      <c r="H366" s="28"/>
      <c r="I366" s="10"/>
      <c r="J366" s="10"/>
      <c r="K366" s="10"/>
      <c r="L366" s="10"/>
      <c r="M366" s="90" t="s">
        <v>303</v>
      </c>
      <c r="N366" s="24"/>
      <c r="O366" s="20"/>
      <c r="P366" s="20"/>
    </row>
    <row r="367" spans="1:16" s="8" customFormat="1" ht="5.45" customHeight="1" x14ac:dyDescent="0.25">
      <c r="A367" s="1" t="str">
        <f>IF(M367="","",MAX(A$3:A366)+1)</f>
        <v/>
      </c>
      <c r="B367" s="1"/>
      <c r="C367" s="66"/>
      <c r="D367" s="4"/>
      <c r="E367" s="4"/>
      <c r="F367" s="68"/>
      <c r="G367" s="5"/>
      <c r="H367" s="28"/>
      <c r="I367" s="10"/>
      <c r="J367" s="10"/>
      <c r="K367" s="10"/>
      <c r="L367" s="10"/>
      <c r="M367" s="1"/>
      <c r="N367" s="33"/>
      <c r="O367" s="20"/>
      <c r="P367" s="20"/>
    </row>
    <row r="368" spans="1:16" s="8" customFormat="1" ht="19.5" customHeight="1" x14ac:dyDescent="0.25">
      <c r="A368" s="1" t="str">
        <f>IF(M368="","",MAX(A$3:A367)+1)</f>
        <v/>
      </c>
      <c r="B368" s="1" t="s">
        <v>304</v>
      </c>
      <c r="C368" s="89" t="s">
        <v>305</v>
      </c>
      <c r="D368" s="4"/>
      <c r="E368" s="4"/>
      <c r="F368" s="68"/>
      <c r="G368" s="5"/>
      <c r="H368" s="28"/>
      <c r="I368" s="10"/>
      <c r="J368" s="10"/>
      <c r="K368" s="10"/>
      <c r="L368" s="10"/>
      <c r="M368" s="90"/>
      <c r="N368" s="24"/>
      <c r="O368" s="20"/>
      <c r="P368" s="20"/>
    </row>
    <row r="369" spans="1:16" s="8" customFormat="1" ht="19.5" customHeight="1" x14ac:dyDescent="0.25">
      <c r="A369" s="1">
        <f>IF(M369="","",MAX(A$3:A368)+1)</f>
        <v>175</v>
      </c>
      <c r="B369" s="1"/>
      <c r="C369" s="66" t="s">
        <v>306</v>
      </c>
      <c r="D369" s="4"/>
      <c r="E369" s="4"/>
      <c r="F369" s="68"/>
      <c r="G369" s="5"/>
      <c r="H369" s="28"/>
      <c r="I369" s="10"/>
      <c r="J369" s="10"/>
      <c r="K369" s="10"/>
      <c r="L369" s="10"/>
      <c r="M369" s="1" t="s">
        <v>149</v>
      </c>
      <c r="N369" s="24">
        <f>13.8*13.8*3.14*0.5</f>
        <v>298.99080000000004</v>
      </c>
      <c r="O369" s="20"/>
      <c r="P369" s="20">
        <f t="shared" ref="P369:P378" si="53">+O369*N369</f>
        <v>0</v>
      </c>
    </row>
    <row r="370" spans="1:16" s="8" customFormat="1" ht="19.5" customHeight="1" x14ac:dyDescent="0.25">
      <c r="A370" s="1">
        <f>IF(M370="","",MAX(A$3:A369)+1)</f>
        <v>176</v>
      </c>
      <c r="B370" s="1"/>
      <c r="C370" s="66" t="s">
        <v>307</v>
      </c>
      <c r="D370" s="4"/>
      <c r="E370" s="4"/>
      <c r="F370" s="68"/>
      <c r="G370" s="5"/>
      <c r="H370" s="28"/>
      <c r="I370" s="10"/>
      <c r="J370" s="10"/>
      <c r="K370" s="10"/>
      <c r="L370" s="10"/>
      <c r="M370" s="1" t="s">
        <v>149</v>
      </c>
      <c r="N370" s="24">
        <f>+N369*0.75</f>
        <v>224.24310000000003</v>
      </c>
      <c r="O370" s="20"/>
      <c r="P370" s="20">
        <f t="shared" si="53"/>
        <v>0</v>
      </c>
    </row>
    <row r="371" spans="1:16" s="8" customFormat="1" ht="25.9" customHeight="1" x14ac:dyDescent="0.25">
      <c r="A371" s="1">
        <f>IF(M371="","",MAX(A$3:A370)+1)</f>
        <v>177</v>
      </c>
      <c r="B371" s="1"/>
      <c r="C371" s="179" t="s">
        <v>308</v>
      </c>
      <c r="D371" s="180"/>
      <c r="E371" s="180"/>
      <c r="F371" s="180"/>
      <c r="G371" s="180"/>
      <c r="H371" s="180"/>
      <c r="I371" s="180"/>
      <c r="J371" s="180"/>
      <c r="K371" s="180"/>
      <c r="L371" s="181"/>
      <c r="M371" s="1" t="s">
        <v>86</v>
      </c>
      <c r="N371" s="24">
        <v>45</v>
      </c>
      <c r="O371" s="20"/>
      <c r="P371" s="20">
        <f t="shared" si="53"/>
        <v>0</v>
      </c>
    </row>
    <row r="372" spans="1:16" s="8" customFormat="1" ht="19.5" customHeight="1" x14ac:dyDescent="0.25">
      <c r="A372" s="1">
        <f>IF(M372="","",MAX(A$3:A371)+1)</f>
        <v>178</v>
      </c>
      <c r="B372" s="1"/>
      <c r="C372" s="66" t="s">
        <v>309</v>
      </c>
      <c r="D372" s="4"/>
      <c r="E372" s="4"/>
      <c r="F372" s="68"/>
      <c r="G372" s="5"/>
      <c r="H372" s="28"/>
      <c r="I372" s="10"/>
      <c r="J372" s="10"/>
      <c r="K372" s="10"/>
      <c r="L372" s="10"/>
      <c r="M372" s="1" t="s">
        <v>86</v>
      </c>
      <c r="N372" s="24">
        <f>165+(4*16)+61</f>
        <v>290</v>
      </c>
      <c r="O372" s="20"/>
      <c r="P372" s="20">
        <f t="shared" si="53"/>
        <v>0</v>
      </c>
    </row>
    <row r="373" spans="1:16" s="8" customFormat="1" ht="19.5" customHeight="1" x14ac:dyDescent="0.25">
      <c r="A373" s="1">
        <f>IF(M373="","",MAX(A$3:A372)+1)</f>
        <v>179</v>
      </c>
      <c r="B373" s="1"/>
      <c r="C373" s="66" t="s">
        <v>310</v>
      </c>
      <c r="D373" s="4"/>
      <c r="E373" s="4"/>
      <c r="F373" s="68"/>
      <c r="G373" s="5"/>
      <c r="H373" s="28"/>
      <c r="I373" s="10"/>
      <c r="J373" s="10"/>
      <c r="K373" s="10"/>
      <c r="L373" s="10"/>
      <c r="M373" s="1" t="s">
        <v>86</v>
      </c>
      <c r="N373" s="24">
        <f>+N372</f>
        <v>290</v>
      </c>
      <c r="O373" s="20"/>
      <c r="P373" s="20">
        <f t="shared" si="53"/>
        <v>0</v>
      </c>
    </row>
    <row r="374" spans="1:16" s="8" customFormat="1" ht="24" customHeight="1" x14ac:dyDescent="0.25">
      <c r="A374" s="1">
        <f>IF(M374="","",MAX(A$3:A373)+1)</f>
        <v>180</v>
      </c>
      <c r="B374" s="1"/>
      <c r="C374" s="179" t="s">
        <v>311</v>
      </c>
      <c r="D374" s="180"/>
      <c r="E374" s="180"/>
      <c r="F374" s="180"/>
      <c r="G374" s="180"/>
      <c r="H374" s="180"/>
      <c r="I374" s="180"/>
      <c r="J374" s="180"/>
      <c r="K374" s="180"/>
      <c r="L374" s="181"/>
      <c r="M374" s="1" t="s">
        <v>86</v>
      </c>
      <c r="N374" s="24">
        <v>275</v>
      </c>
      <c r="O374" s="20"/>
      <c r="P374" s="20">
        <f t="shared" si="53"/>
        <v>0</v>
      </c>
    </row>
    <row r="375" spans="1:16" s="8" customFormat="1" ht="24" customHeight="1" x14ac:dyDescent="0.25">
      <c r="A375" s="1">
        <f>IF(M375="","",MAX(A$3:A374)+1)</f>
        <v>181</v>
      </c>
      <c r="B375" s="1"/>
      <c r="C375" s="212" t="s">
        <v>312</v>
      </c>
      <c r="D375" s="213"/>
      <c r="E375" s="213"/>
      <c r="F375" s="213"/>
      <c r="G375" s="213"/>
      <c r="H375" s="213"/>
      <c r="I375" s="213"/>
      <c r="J375" s="213"/>
      <c r="K375" s="213"/>
      <c r="L375" s="214"/>
      <c r="M375" s="1" t="s">
        <v>65</v>
      </c>
      <c r="N375" s="33">
        <v>11</v>
      </c>
      <c r="O375" s="20"/>
      <c r="P375" s="20">
        <f t="shared" ref="P375" si="54">+O375*N375</f>
        <v>0</v>
      </c>
    </row>
    <row r="376" spans="1:16" s="8" customFormat="1" ht="24" customHeight="1" x14ac:dyDescent="0.25">
      <c r="A376" s="1">
        <f>IF(M376="","",MAX(A$3:A375)+1)</f>
        <v>182</v>
      </c>
      <c r="B376" s="1"/>
      <c r="C376" s="179" t="s">
        <v>313</v>
      </c>
      <c r="D376" s="180"/>
      <c r="E376" s="180"/>
      <c r="F376" s="180"/>
      <c r="G376" s="180"/>
      <c r="H376" s="180"/>
      <c r="I376" s="180"/>
      <c r="J376" s="180"/>
      <c r="K376" s="180"/>
      <c r="L376" s="181"/>
      <c r="M376" s="1" t="s">
        <v>86</v>
      </c>
      <c r="N376" s="24">
        <f>+N374</f>
        <v>275</v>
      </c>
      <c r="O376" s="20"/>
      <c r="P376" s="20">
        <f t="shared" si="53"/>
        <v>0</v>
      </c>
    </row>
    <row r="377" spans="1:16" s="8" customFormat="1" ht="25.9" customHeight="1" x14ac:dyDescent="0.25">
      <c r="A377" s="1">
        <f>IF(M377="","",MAX(A$3:A376)+1)</f>
        <v>183</v>
      </c>
      <c r="B377" s="1"/>
      <c r="C377" s="179" t="s">
        <v>314</v>
      </c>
      <c r="D377" s="180"/>
      <c r="E377" s="180"/>
      <c r="F377" s="180"/>
      <c r="G377" s="180"/>
      <c r="H377" s="180"/>
      <c r="I377" s="180"/>
      <c r="J377" s="180"/>
      <c r="K377" s="180"/>
      <c r="L377" s="181"/>
      <c r="M377" s="1" t="s">
        <v>79</v>
      </c>
      <c r="N377" s="24">
        <f>5.4*8</f>
        <v>43.2</v>
      </c>
      <c r="O377" s="20"/>
      <c r="P377" s="20">
        <f t="shared" si="53"/>
        <v>0</v>
      </c>
    </row>
    <row r="378" spans="1:16" s="8" customFormat="1" ht="25.9" customHeight="1" x14ac:dyDescent="0.25">
      <c r="A378" s="1">
        <f>IF(M378="","",MAX(A$3:A377)+1)</f>
        <v>184</v>
      </c>
      <c r="B378" s="1"/>
      <c r="C378" s="179" t="s">
        <v>315</v>
      </c>
      <c r="D378" s="180"/>
      <c r="E378" s="180"/>
      <c r="F378" s="180"/>
      <c r="G378" s="180"/>
      <c r="H378" s="180"/>
      <c r="I378" s="180"/>
      <c r="J378" s="180"/>
      <c r="K378" s="180"/>
      <c r="L378" s="181"/>
      <c r="M378" s="1" t="s">
        <v>79</v>
      </c>
      <c r="N378" s="24">
        <f>14*3.14</f>
        <v>43.96</v>
      </c>
      <c r="O378" s="20"/>
      <c r="P378" s="20">
        <f t="shared" si="53"/>
        <v>0</v>
      </c>
    </row>
    <row r="379" spans="1:16" s="8" customFormat="1" ht="6" customHeight="1" x14ac:dyDescent="0.25">
      <c r="A379" s="1" t="str">
        <f>IF(M379="","",MAX(A$3:A378)+1)</f>
        <v/>
      </c>
      <c r="B379" s="1"/>
      <c r="C379" s="66"/>
      <c r="D379" s="4"/>
      <c r="E379" s="4"/>
      <c r="F379" s="68"/>
      <c r="G379" s="5"/>
      <c r="H379" s="28"/>
      <c r="I379" s="10"/>
      <c r="J379" s="10"/>
      <c r="K379" s="10"/>
      <c r="L379" s="10"/>
      <c r="M379" s="1"/>
      <c r="N379" s="33"/>
      <c r="O379" s="20"/>
      <c r="P379" s="20"/>
    </row>
    <row r="380" spans="1:16" s="8" customFormat="1" ht="19.5" customHeight="1" x14ac:dyDescent="0.25">
      <c r="A380" s="1" t="str">
        <f>IF(M380="","",MAX(A$3:A379)+1)</f>
        <v/>
      </c>
      <c r="B380" s="1" t="s">
        <v>316</v>
      </c>
      <c r="C380" s="89" t="s">
        <v>317</v>
      </c>
      <c r="D380" s="4"/>
      <c r="E380" s="4"/>
      <c r="F380" s="68"/>
      <c r="G380" s="5"/>
      <c r="H380" s="28"/>
      <c r="I380" s="10"/>
      <c r="J380" s="10"/>
      <c r="K380" s="10"/>
      <c r="L380" s="10"/>
      <c r="M380" s="90"/>
      <c r="N380" s="24"/>
      <c r="O380" s="20"/>
      <c r="P380" s="20"/>
    </row>
    <row r="381" spans="1:16" s="8" customFormat="1" ht="19.5" customHeight="1" x14ac:dyDescent="0.25">
      <c r="A381" s="1">
        <f>IF(M381="","",MAX(A$3:A380)+1)</f>
        <v>185</v>
      </c>
      <c r="B381" s="1"/>
      <c r="C381" s="66" t="s">
        <v>318</v>
      </c>
      <c r="D381" s="4"/>
      <c r="E381" s="4"/>
      <c r="F381" s="68"/>
      <c r="G381" s="5"/>
      <c r="H381" s="28"/>
      <c r="I381" s="10"/>
      <c r="J381" s="10"/>
      <c r="K381" s="10"/>
      <c r="L381" s="10"/>
      <c r="M381" s="1" t="s">
        <v>65</v>
      </c>
      <c r="N381" s="33">
        <f>13*2</f>
        <v>26</v>
      </c>
      <c r="O381" s="20"/>
      <c r="P381" s="20">
        <f t="shared" ref="P381:P387" si="55">+O381*N381</f>
        <v>0</v>
      </c>
    </row>
    <row r="382" spans="1:16" s="8" customFormat="1" ht="19.5" customHeight="1" x14ac:dyDescent="0.25">
      <c r="A382" s="1">
        <f>IF(M382="","",MAX(A$3:A381)+1)</f>
        <v>186</v>
      </c>
      <c r="B382" s="1"/>
      <c r="C382" s="66" t="s">
        <v>319</v>
      </c>
      <c r="D382" s="4"/>
      <c r="E382" s="4"/>
      <c r="F382" s="68"/>
      <c r="G382" s="5"/>
      <c r="H382" s="28"/>
      <c r="I382" s="10"/>
      <c r="J382" s="10"/>
      <c r="K382" s="10"/>
      <c r="L382" s="10"/>
      <c r="M382" s="1" t="s">
        <v>65</v>
      </c>
      <c r="N382" s="33">
        <v>2</v>
      </c>
      <c r="O382" s="20"/>
      <c r="P382" s="20">
        <f t="shared" ref="P382" si="56">+O382*N382</f>
        <v>0</v>
      </c>
    </row>
    <row r="383" spans="1:16" s="8" customFormat="1" ht="19.5" customHeight="1" x14ac:dyDescent="0.25">
      <c r="A383" s="1">
        <f>IF(M383="","",MAX(A$3:A382)+1)</f>
        <v>187</v>
      </c>
      <c r="B383" s="1"/>
      <c r="C383" s="66" t="s">
        <v>320</v>
      </c>
      <c r="D383" s="4"/>
      <c r="E383" s="4"/>
      <c r="F383" s="68"/>
      <c r="G383" s="5"/>
      <c r="H383" s="28"/>
      <c r="I383" s="10"/>
      <c r="J383" s="10"/>
      <c r="K383" s="10"/>
      <c r="L383" s="10"/>
      <c r="M383" s="1" t="s">
        <v>149</v>
      </c>
      <c r="N383" s="71">
        <f>13*2*0.75*0.25*2</f>
        <v>9.75</v>
      </c>
      <c r="O383" s="20"/>
      <c r="P383" s="20">
        <f t="shared" si="55"/>
        <v>0</v>
      </c>
    </row>
    <row r="384" spans="1:16" s="8" customFormat="1" ht="19.5" customHeight="1" x14ac:dyDescent="0.25">
      <c r="A384" s="1">
        <f>IF(M384="","",MAX(A$3:A383)+1)</f>
        <v>188</v>
      </c>
      <c r="B384" s="1"/>
      <c r="C384" s="66" t="s">
        <v>284</v>
      </c>
      <c r="D384" s="4"/>
      <c r="E384" s="4"/>
      <c r="F384" s="68"/>
      <c r="G384" s="5"/>
      <c r="H384" s="28"/>
      <c r="I384" s="10"/>
      <c r="J384" s="10"/>
      <c r="K384" s="10"/>
      <c r="L384" s="10"/>
      <c r="M384" s="1" t="s">
        <v>86</v>
      </c>
      <c r="N384" s="24">
        <f>15*2*2</f>
        <v>60</v>
      </c>
      <c r="O384" s="20"/>
      <c r="P384" s="20">
        <f t="shared" si="55"/>
        <v>0</v>
      </c>
    </row>
    <row r="385" spans="1:16" s="8" customFormat="1" ht="19.5" customHeight="1" x14ac:dyDescent="0.25">
      <c r="A385" s="1">
        <f>IF(M385="","",MAX(A$3:A384)+1)</f>
        <v>189</v>
      </c>
      <c r="B385" s="1"/>
      <c r="C385" s="66" t="s">
        <v>321</v>
      </c>
      <c r="D385" s="4"/>
      <c r="E385" s="4"/>
      <c r="F385" s="68"/>
      <c r="G385" s="5"/>
      <c r="H385" s="28"/>
      <c r="I385" s="10"/>
      <c r="J385" s="10"/>
      <c r="K385" s="10"/>
      <c r="L385" s="10"/>
      <c r="M385" s="1" t="s">
        <v>65</v>
      </c>
      <c r="N385" s="33">
        <f>+N381-2</f>
        <v>24</v>
      </c>
      <c r="O385" s="20"/>
      <c r="P385" s="20">
        <f t="shared" si="55"/>
        <v>0</v>
      </c>
    </row>
    <row r="386" spans="1:16" s="8" customFormat="1" ht="19.5" customHeight="1" x14ac:dyDescent="0.25">
      <c r="A386" s="1">
        <f>IF(M386="","",MAX(A$3:A385)+1)</f>
        <v>190</v>
      </c>
      <c r="B386" s="1"/>
      <c r="C386" s="66" t="s">
        <v>322</v>
      </c>
      <c r="D386" s="4"/>
      <c r="E386" s="4"/>
      <c r="F386" s="68"/>
      <c r="G386" s="5"/>
      <c r="H386" s="28"/>
      <c r="I386" s="10"/>
      <c r="J386" s="10"/>
      <c r="K386" s="10"/>
      <c r="L386" s="10"/>
      <c r="M386" s="1" t="s">
        <v>65</v>
      </c>
      <c r="N386" s="33">
        <f>+N385-2</f>
        <v>22</v>
      </c>
      <c r="O386" s="20"/>
      <c r="P386" s="20">
        <f t="shared" si="55"/>
        <v>0</v>
      </c>
    </row>
    <row r="387" spans="1:16" s="8" customFormat="1" ht="25.9" customHeight="1" x14ac:dyDescent="0.25">
      <c r="A387" s="1">
        <f>IF(M387="","",MAX(A$3:A386)+1)</f>
        <v>191</v>
      </c>
      <c r="B387" s="1"/>
      <c r="C387" s="179" t="s">
        <v>323</v>
      </c>
      <c r="D387" s="180"/>
      <c r="E387" s="180"/>
      <c r="F387" s="180"/>
      <c r="G387" s="180"/>
      <c r="H387" s="180"/>
      <c r="I387" s="180"/>
      <c r="J387" s="180"/>
      <c r="K387" s="180"/>
      <c r="L387" s="181"/>
      <c r="M387" s="1" t="s">
        <v>65</v>
      </c>
      <c r="N387" s="33">
        <f>+N386</f>
        <v>22</v>
      </c>
      <c r="O387" s="20"/>
      <c r="P387" s="20">
        <f t="shared" si="55"/>
        <v>0</v>
      </c>
    </row>
    <row r="388" spans="1:16" s="8" customFormat="1" ht="6" customHeight="1" x14ac:dyDescent="0.25">
      <c r="A388" s="1" t="str">
        <f>IF(M388="","",MAX(A$3:A387)+1)</f>
        <v/>
      </c>
      <c r="B388" s="1"/>
      <c r="C388" s="66"/>
      <c r="D388" s="4"/>
      <c r="E388" s="4"/>
      <c r="F388" s="68"/>
      <c r="G388" s="5"/>
      <c r="H388" s="28"/>
      <c r="I388" s="10"/>
      <c r="J388" s="10"/>
      <c r="K388" s="10"/>
      <c r="L388" s="10"/>
      <c r="M388" s="1"/>
      <c r="N388" s="33"/>
      <c r="O388" s="20"/>
      <c r="P388" s="20"/>
    </row>
    <row r="389" spans="1:16" s="8" customFormat="1" ht="18" customHeight="1" x14ac:dyDescent="0.25">
      <c r="A389" s="1" t="str">
        <f>IF(M389="","",MAX(A$3:A388)+1)</f>
        <v/>
      </c>
      <c r="B389" s="1"/>
      <c r="C389" s="74"/>
      <c r="D389" s="10"/>
      <c r="E389" s="10"/>
      <c r="F389" s="10"/>
      <c r="G389" s="10"/>
      <c r="H389" s="69"/>
      <c r="I389" s="10"/>
      <c r="J389" s="10"/>
      <c r="K389" s="10"/>
      <c r="L389" s="10"/>
      <c r="M389" s="1"/>
      <c r="N389" s="33"/>
      <c r="O389" s="20"/>
      <c r="P389" s="20"/>
    </row>
    <row r="390" spans="1:16" s="8" customFormat="1" ht="18" customHeight="1" collapsed="1" x14ac:dyDescent="0.25">
      <c r="A390" s="1">
        <f>IF(M390="","",MAX(A$3:A389)+1)</f>
        <v>192</v>
      </c>
      <c r="B390" s="1" t="s">
        <v>324</v>
      </c>
      <c r="C390" s="56" t="s">
        <v>325</v>
      </c>
      <c r="D390" s="10"/>
      <c r="E390" s="10"/>
      <c r="F390" s="10"/>
      <c r="G390" s="10"/>
      <c r="H390" s="69"/>
      <c r="I390" s="10"/>
      <c r="J390" s="10"/>
      <c r="K390" s="10"/>
      <c r="L390" s="10"/>
      <c r="M390" s="67" t="s">
        <v>326</v>
      </c>
      <c r="N390" s="1"/>
      <c r="O390" s="20"/>
      <c r="P390" s="20">
        <f t="shared" ref="P390" si="57">+O390*N390</f>
        <v>0</v>
      </c>
    </row>
    <row r="391" spans="1:16" s="8" customFormat="1" ht="18" customHeight="1" x14ac:dyDescent="0.25">
      <c r="A391" s="1" t="str">
        <f>IF(M391="","",MAX(A$3:A390)+1)</f>
        <v/>
      </c>
      <c r="B391" s="1"/>
      <c r="C391" s="74"/>
      <c r="D391" s="10"/>
      <c r="E391" s="10"/>
      <c r="F391" s="10"/>
      <c r="G391" s="10"/>
      <c r="H391" s="69"/>
      <c r="I391" s="10"/>
      <c r="J391" s="10"/>
      <c r="K391" s="10"/>
      <c r="L391" s="10"/>
      <c r="M391" s="1"/>
      <c r="N391" s="33"/>
      <c r="O391" s="20"/>
      <c r="P391" s="20"/>
    </row>
    <row r="392" spans="1:16" s="8" customFormat="1" ht="18" customHeight="1" collapsed="1" x14ac:dyDescent="0.25">
      <c r="A392" s="1" t="str">
        <f>IF(M392="","",MAX(A$3:A391)+1)</f>
        <v/>
      </c>
      <c r="B392" s="1"/>
      <c r="C392" s="56" t="s">
        <v>327</v>
      </c>
      <c r="D392" s="10"/>
      <c r="E392" s="10"/>
      <c r="F392" s="10"/>
      <c r="G392" s="10"/>
      <c r="H392" s="69"/>
      <c r="I392" s="10"/>
      <c r="J392" s="10"/>
      <c r="K392" s="10"/>
      <c r="L392" s="10"/>
      <c r="M392" s="1"/>
      <c r="N392" s="1"/>
      <c r="O392" s="20"/>
      <c r="P392" s="20">
        <f t="shared" ref="P392" si="58">+O392*N392</f>
        <v>0</v>
      </c>
    </row>
    <row r="393" spans="1:16" s="8" customFormat="1" ht="19.5" customHeight="1" x14ac:dyDescent="0.25">
      <c r="A393" s="1" t="str">
        <f>IF(M393="","",MAX(A$3:A392)+1)</f>
        <v/>
      </c>
      <c r="B393" s="1"/>
      <c r="C393" s="88" t="s">
        <v>328</v>
      </c>
      <c r="D393" s="4"/>
      <c r="E393" s="4"/>
      <c r="F393" s="68"/>
      <c r="G393" s="5"/>
      <c r="H393" s="28"/>
      <c r="I393" s="10"/>
      <c r="J393" s="10"/>
      <c r="K393" s="10"/>
      <c r="L393" s="10"/>
      <c r="M393" s="1"/>
      <c r="N393" s="24"/>
      <c r="O393" s="20"/>
      <c r="P393" s="20">
        <f>+O393*N393</f>
        <v>0</v>
      </c>
    </row>
    <row r="394" spans="1:16" s="8" customFormat="1" ht="19.5" customHeight="1" x14ac:dyDescent="0.25">
      <c r="A394" s="1" t="str">
        <f>IF(M394="","",MAX(A$3:A393)+1)</f>
        <v/>
      </c>
      <c r="B394" s="1" t="s">
        <v>329</v>
      </c>
      <c r="C394" s="89" t="s">
        <v>330</v>
      </c>
      <c r="D394" s="4"/>
      <c r="E394" s="4"/>
      <c r="F394" s="68"/>
      <c r="G394" s="5"/>
      <c r="H394" s="28"/>
      <c r="I394" s="10"/>
      <c r="J394" s="10"/>
      <c r="K394" s="10"/>
      <c r="L394" s="10"/>
      <c r="M394" s="90"/>
      <c r="N394" s="24"/>
      <c r="O394" s="20"/>
      <c r="P394" s="20"/>
    </row>
    <row r="395" spans="1:16" s="8" customFormat="1" ht="19.5" customHeight="1" x14ac:dyDescent="0.25">
      <c r="A395" s="1">
        <f>IF(M395="","",MAX(A$3:A394)+1)</f>
        <v>193</v>
      </c>
      <c r="B395" s="1"/>
      <c r="C395" s="66" t="s">
        <v>283</v>
      </c>
      <c r="D395" s="4"/>
      <c r="E395" s="4"/>
      <c r="F395" s="68"/>
      <c r="G395" s="5"/>
      <c r="H395" s="28"/>
      <c r="I395" s="10"/>
      <c r="J395" s="10"/>
      <c r="K395" s="10"/>
      <c r="L395" s="10"/>
      <c r="M395" s="1" t="s">
        <v>65</v>
      </c>
      <c r="N395" s="24">
        <v>17</v>
      </c>
      <c r="O395" s="20"/>
      <c r="P395" s="20">
        <f t="shared" ref="P395:P400" si="59">+O395*N395</f>
        <v>0</v>
      </c>
    </row>
    <row r="396" spans="1:16" s="8" customFormat="1" ht="19.5" customHeight="1" x14ac:dyDescent="0.25">
      <c r="A396" s="1">
        <f>IF(M396="","",MAX(A$3:A395)+1)</f>
        <v>194</v>
      </c>
      <c r="B396" s="1"/>
      <c r="C396" s="66" t="s">
        <v>331</v>
      </c>
      <c r="D396" s="4"/>
      <c r="E396" s="4"/>
      <c r="F396" s="68"/>
      <c r="G396" s="5"/>
      <c r="H396" s="28"/>
      <c r="I396" s="10"/>
      <c r="J396" s="10"/>
      <c r="K396" s="10"/>
      <c r="L396" s="10"/>
      <c r="M396" s="1" t="s">
        <v>86</v>
      </c>
      <c r="N396" s="24">
        <f>7*2.2</f>
        <v>15.400000000000002</v>
      </c>
      <c r="O396" s="20"/>
      <c r="P396" s="20">
        <f t="shared" si="59"/>
        <v>0</v>
      </c>
    </row>
    <row r="397" spans="1:16" s="8" customFormat="1" ht="19.5" customHeight="1" x14ac:dyDescent="0.25">
      <c r="A397" s="1">
        <f>IF(M397="","",MAX(A$3:A396)+1)</f>
        <v>195</v>
      </c>
      <c r="B397" s="1"/>
      <c r="C397" s="66" t="s">
        <v>332</v>
      </c>
      <c r="D397" s="4"/>
      <c r="E397" s="4"/>
      <c r="F397" s="68"/>
      <c r="G397" s="5"/>
      <c r="H397" s="28"/>
      <c r="I397" s="10"/>
      <c r="J397" s="10"/>
      <c r="K397" s="10"/>
      <c r="L397" s="10"/>
      <c r="M397" s="1" t="s">
        <v>86</v>
      </c>
      <c r="N397" s="24">
        <f>14*2.2</f>
        <v>30.800000000000004</v>
      </c>
      <c r="O397" s="20"/>
      <c r="P397" s="20">
        <f t="shared" si="59"/>
        <v>0</v>
      </c>
    </row>
    <row r="398" spans="1:16" s="8" customFormat="1" ht="19.5" customHeight="1" x14ac:dyDescent="0.25">
      <c r="A398" s="1">
        <f>IF(M398="","",MAX(A$3:A397)+1)</f>
        <v>196</v>
      </c>
      <c r="B398" s="1"/>
      <c r="C398" s="66" t="s">
        <v>285</v>
      </c>
      <c r="D398" s="4"/>
      <c r="E398" s="4"/>
      <c r="F398" s="68"/>
      <c r="G398" s="5"/>
      <c r="H398" s="28"/>
      <c r="I398" s="10"/>
      <c r="J398" s="10"/>
      <c r="K398" s="10"/>
      <c r="L398" s="10"/>
      <c r="M398" s="1" t="s">
        <v>65</v>
      </c>
      <c r="N398" s="24">
        <v>17</v>
      </c>
      <c r="O398" s="20"/>
      <c r="P398" s="20">
        <f t="shared" si="59"/>
        <v>0</v>
      </c>
    </row>
    <row r="399" spans="1:16" s="8" customFormat="1" ht="19.5" customHeight="1" x14ac:dyDescent="0.25">
      <c r="A399" s="1">
        <f>IF(M399="","",MAX(A$3:A398)+1)</f>
        <v>197</v>
      </c>
      <c r="B399" s="1"/>
      <c r="C399" s="66" t="s">
        <v>333</v>
      </c>
      <c r="D399" s="4"/>
      <c r="E399" s="4"/>
      <c r="F399" s="68"/>
      <c r="G399" s="5"/>
      <c r="H399" s="28"/>
      <c r="I399" s="10"/>
      <c r="J399" s="10"/>
      <c r="K399" s="10"/>
      <c r="L399" s="10"/>
      <c r="M399" s="1" t="s">
        <v>79</v>
      </c>
      <c r="N399" s="24">
        <v>7</v>
      </c>
      <c r="O399" s="20"/>
      <c r="P399" s="20">
        <f t="shared" si="59"/>
        <v>0</v>
      </c>
    </row>
    <row r="400" spans="1:16" s="8" customFormat="1" ht="19.5" customHeight="1" x14ac:dyDescent="0.25">
      <c r="A400" s="1">
        <f>IF(M400="","",MAX(A$3:A399)+1)</f>
        <v>198</v>
      </c>
      <c r="B400" s="1"/>
      <c r="C400" s="66" t="s">
        <v>334</v>
      </c>
      <c r="D400" s="4"/>
      <c r="E400" s="4"/>
      <c r="F400" s="68"/>
      <c r="G400" s="5"/>
      <c r="H400" s="28"/>
      <c r="I400" s="10"/>
      <c r="J400" s="10"/>
      <c r="K400" s="10"/>
      <c r="L400" s="10"/>
      <c r="M400" s="1" t="s">
        <v>86</v>
      </c>
      <c r="N400" s="24">
        <f>+N396</f>
        <v>15.400000000000002</v>
      </c>
      <c r="O400" s="20"/>
      <c r="P400" s="20">
        <f t="shared" si="59"/>
        <v>0</v>
      </c>
    </row>
    <row r="401" spans="1:16" s="8" customFormat="1" ht="4.1500000000000004" customHeight="1" x14ac:dyDescent="0.25">
      <c r="A401" s="1" t="str">
        <f>IF(M401="","",MAX(A$3:A400)+1)</f>
        <v/>
      </c>
      <c r="B401" s="1"/>
      <c r="C401" s="66"/>
      <c r="D401" s="4"/>
      <c r="E401" s="4"/>
      <c r="F401" s="68"/>
      <c r="G401" s="5"/>
      <c r="H401" s="28"/>
      <c r="I401" s="10"/>
      <c r="J401" s="10"/>
      <c r="K401" s="10"/>
      <c r="L401" s="10"/>
      <c r="M401" s="1"/>
      <c r="N401" s="24"/>
      <c r="O401" s="20"/>
      <c r="P401" s="20"/>
    </row>
    <row r="402" spans="1:16" s="8" customFormat="1" ht="19.5" customHeight="1" x14ac:dyDescent="0.25">
      <c r="A402" s="1" t="str">
        <f>IF(M402="","",MAX(A$3:A401)+1)</f>
        <v/>
      </c>
      <c r="B402" s="1" t="s">
        <v>329</v>
      </c>
      <c r="C402" s="89" t="s">
        <v>335</v>
      </c>
      <c r="D402" s="4"/>
      <c r="E402" s="4"/>
      <c r="F402" s="68"/>
      <c r="G402" s="5"/>
      <c r="H402" s="28"/>
      <c r="I402" s="10"/>
      <c r="J402" s="10"/>
      <c r="K402" s="10"/>
      <c r="L402" s="10"/>
      <c r="M402" s="90"/>
      <c r="N402" s="24"/>
      <c r="O402" s="20"/>
      <c r="P402" s="20"/>
    </row>
    <row r="403" spans="1:16" s="8" customFormat="1" ht="33.6" customHeight="1" x14ac:dyDescent="0.25">
      <c r="A403" s="1">
        <f>IF(M403="","",MAX(A$3:A402)+1)</f>
        <v>199</v>
      </c>
      <c r="B403" s="1"/>
      <c r="C403" s="179" t="s">
        <v>336</v>
      </c>
      <c r="D403" s="180"/>
      <c r="E403" s="180"/>
      <c r="F403" s="180"/>
      <c r="G403" s="180"/>
      <c r="H403" s="180"/>
      <c r="I403" s="180"/>
      <c r="J403" s="180"/>
      <c r="K403" s="180"/>
      <c r="L403" s="181"/>
      <c r="M403" s="1" t="s">
        <v>86</v>
      </c>
      <c r="N403" s="24">
        <v>10</v>
      </c>
      <c r="O403" s="20"/>
      <c r="P403" s="20">
        <f t="shared" ref="P403:P408" si="60">+O403*N403</f>
        <v>0</v>
      </c>
    </row>
    <row r="404" spans="1:16" s="8" customFormat="1" ht="6" customHeight="1" x14ac:dyDescent="0.25">
      <c r="A404" s="1" t="str">
        <f>IF(M404="","",MAX(A$3:A403)+1)</f>
        <v/>
      </c>
      <c r="B404" s="1"/>
      <c r="C404" s="66"/>
      <c r="D404" s="4"/>
      <c r="E404" s="4"/>
      <c r="F404" s="68"/>
      <c r="G404" s="5"/>
      <c r="H404" s="28"/>
      <c r="I404" s="10"/>
      <c r="J404" s="10"/>
      <c r="K404" s="10"/>
      <c r="L404" s="10"/>
      <c r="M404" s="1"/>
      <c r="N404" s="33"/>
      <c r="O404" s="20"/>
      <c r="P404" s="20">
        <f t="shared" si="60"/>
        <v>0</v>
      </c>
    </row>
    <row r="405" spans="1:16" s="8" customFormat="1" ht="19.5" customHeight="1" x14ac:dyDescent="0.25">
      <c r="A405" s="1" t="str">
        <f>IF(M405="","",MAX(A$3:A404)+1)</f>
        <v/>
      </c>
      <c r="B405" s="1" t="s">
        <v>329</v>
      </c>
      <c r="C405" s="89" t="s">
        <v>337</v>
      </c>
      <c r="D405" s="4"/>
      <c r="E405" s="4"/>
      <c r="F405" s="68"/>
      <c r="G405" s="5"/>
      <c r="H405" s="28"/>
      <c r="I405" s="10"/>
      <c r="J405" s="10"/>
      <c r="K405" s="10"/>
      <c r="L405" s="10"/>
      <c r="M405" s="90"/>
      <c r="N405" s="24"/>
      <c r="O405" s="20"/>
      <c r="P405" s="20">
        <f t="shared" si="60"/>
        <v>0</v>
      </c>
    </row>
    <row r="406" spans="1:16" s="8" customFormat="1" ht="24" customHeight="1" x14ac:dyDescent="0.25">
      <c r="A406" s="1">
        <f>IF(M406="","",MAX(A$3:A405)+1)</f>
        <v>200</v>
      </c>
      <c r="B406" s="1"/>
      <c r="C406" s="179" t="s">
        <v>338</v>
      </c>
      <c r="D406" s="180"/>
      <c r="E406" s="180"/>
      <c r="F406" s="180"/>
      <c r="G406" s="180"/>
      <c r="H406" s="180"/>
      <c r="I406" s="180"/>
      <c r="J406" s="180"/>
      <c r="K406" s="180"/>
      <c r="L406" s="181"/>
      <c r="M406" s="1" t="s">
        <v>79</v>
      </c>
      <c r="N406" s="24">
        <v>31</v>
      </c>
      <c r="O406" s="20"/>
      <c r="P406" s="20">
        <f t="shared" si="60"/>
        <v>0</v>
      </c>
    </row>
    <row r="407" spans="1:16" s="8" customFormat="1" ht="18" customHeight="1" x14ac:dyDescent="0.25">
      <c r="A407" s="1" t="str">
        <f>IF(M407="","",MAX(A$3:A406)+1)</f>
        <v/>
      </c>
      <c r="B407" s="1"/>
      <c r="C407" s="74"/>
      <c r="D407" s="10"/>
      <c r="E407" s="10"/>
      <c r="F407" s="10"/>
      <c r="G407" s="10"/>
      <c r="H407" s="69"/>
      <c r="I407" s="10"/>
      <c r="J407" s="10"/>
      <c r="K407" s="10"/>
      <c r="L407" s="10"/>
      <c r="M407" s="1"/>
      <c r="N407" s="33"/>
      <c r="O407" s="20"/>
      <c r="P407" s="20">
        <f t="shared" si="60"/>
        <v>0</v>
      </c>
    </row>
    <row r="408" spans="1:16" s="8" customFormat="1" ht="18" customHeight="1" collapsed="1" x14ac:dyDescent="0.25">
      <c r="A408" s="1" t="str">
        <f>IF(M408="","",MAX(A$3:A407)+1)</f>
        <v/>
      </c>
      <c r="B408" s="1" t="s">
        <v>339</v>
      </c>
      <c r="C408" s="56" t="s">
        <v>340</v>
      </c>
      <c r="D408" s="10"/>
      <c r="E408" s="10"/>
      <c r="F408" s="10"/>
      <c r="G408" s="10"/>
      <c r="H408" s="69"/>
      <c r="I408" s="10"/>
      <c r="J408" s="10"/>
      <c r="K408" s="10"/>
      <c r="L408" s="10"/>
      <c r="M408" s="1"/>
      <c r="N408" s="1"/>
      <c r="O408" s="20"/>
      <c r="P408" s="20">
        <f t="shared" si="60"/>
        <v>0</v>
      </c>
    </row>
    <row r="409" spans="1:16" s="8" customFormat="1" ht="19.5" customHeight="1" x14ac:dyDescent="0.25">
      <c r="A409" s="1" t="str">
        <f>IF(M409="","",MAX(A$3:A408)+1)</f>
        <v/>
      </c>
      <c r="B409" s="1"/>
      <c r="C409" s="89" t="s">
        <v>341</v>
      </c>
      <c r="D409" s="4"/>
      <c r="E409" s="4"/>
      <c r="F409" s="68"/>
      <c r="G409" s="5"/>
      <c r="H409" s="28"/>
      <c r="I409" s="10"/>
      <c r="J409" s="10"/>
      <c r="K409" s="10"/>
      <c r="L409" s="10"/>
      <c r="M409" s="90"/>
      <c r="N409" s="24"/>
      <c r="O409" s="20"/>
      <c r="P409" s="20"/>
    </row>
    <row r="410" spans="1:16" s="8" customFormat="1" ht="19.5" customHeight="1" collapsed="1" x14ac:dyDescent="0.25">
      <c r="A410" s="1">
        <f>IF(M410="","",MAX(A$3:A409)+1)</f>
        <v>201</v>
      </c>
      <c r="B410" s="1"/>
      <c r="C410" s="66" t="s">
        <v>342</v>
      </c>
      <c r="D410" s="4"/>
      <c r="E410" s="4"/>
      <c r="F410" s="68"/>
      <c r="G410" s="5"/>
      <c r="H410" s="28"/>
      <c r="I410" s="10"/>
      <c r="J410" s="10"/>
      <c r="K410" s="10"/>
      <c r="L410" s="10"/>
      <c r="M410" s="1" t="s">
        <v>79</v>
      </c>
      <c r="N410" s="24">
        <v>205</v>
      </c>
      <c r="O410" s="20"/>
      <c r="P410" s="20">
        <f t="shared" ref="P410" si="61">+O410*N410</f>
        <v>0</v>
      </c>
    </row>
    <row r="411" spans="1:16" s="8" customFormat="1" ht="16.149999999999999" hidden="1" customHeight="1" outlineLevel="1" x14ac:dyDescent="0.25">
      <c r="A411" s="1" t="str">
        <f>IF(M411="","",MAX(A$3:A410)+1)</f>
        <v/>
      </c>
      <c r="B411" s="1"/>
      <c r="C411" s="40"/>
      <c r="D411" s="40" t="s">
        <v>546</v>
      </c>
      <c r="E411" s="55" t="s">
        <v>547</v>
      </c>
      <c r="F411" s="34"/>
      <c r="G411" s="38"/>
      <c r="H411" s="34"/>
      <c r="I411" s="38"/>
      <c r="J411" s="34">
        <v>68</v>
      </c>
      <c r="K411" s="38"/>
      <c r="L411" s="50">
        <f>+J411*H411*F411</f>
        <v>0</v>
      </c>
      <c r="M411" s="1"/>
      <c r="N411" s="1"/>
      <c r="O411" s="20"/>
      <c r="P411" s="20"/>
    </row>
    <row r="412" spans="1:16" s="8" customFormat="1" ht="16.149999999999999" hidden="1" customHeight="1" outlineLevel="1" x14ac:dyDescent="0.25">
      <c r="A412" s="1" t="str">
        <f>IF(M412="","",MAX(A$3:A411)+1)</f>
        <v/>
      </c>
      <c r="B412" s="1"/>
      <c r="C412" s="40"/>
      <c r="D412" s="144" t="s">
        <v>548</v>
      </c>
      <c r="E412" s="55" t="s">
        <v>547</v>
      </c>
      <c r="F412" s="34"/>
      <c r="G412" s="38"/>
      <c r="H412" s="34"/>
      <c r="I412" s="38"/>
      <c r="J412" s="34">
        <f>26*2</f>
        <v>52</v>
      </c>
      <c r="K412" s="38"/>
      <c r="L412" s="50">
        <f>+J412*H412*F412</f>
        <v>0</v>
      </c>
      <c r="M412" s="1"/>
      <c r="N412" s="1"/>
      <c r="O412" s="20"/>
      <c r="P412" s="20"/>
    </row>
    <row r="413" spans="1:16" s="8" customFormat="1" ht="16.149999999999999" hidden="1" customHeight="1" outlineLevel="1" x14ac:dyDescent="0.25">
      <c r="A413" s="1" t="str">
        <f>IF(M413="","",MAX(A$3:A412)+1)</f>
        <v/>
      </c>
      <c r="B413" s="1"/>
      <c r="C413" s="40"/>
      <c r="D413" s="35" t="s">
        <v>549</v>
      </c>
      <c r="E413" s="39" t="s">
        <v>550</v>
      </c>
      <c r="F413" s="34"/>
      <c r="G413" s="38"/>
      <c r="H413" s="34"/>
      <c r="I413" s="38"/>
      <c r="J413" s="34">
        <f>25*2</f>
        <v>50</v>
      </c>
      <c r="K413" s="38"/>
      <c r="L413" s="50">
        <f>+J413*H413*F413</f>
        <v>0</v>
      </c>
      <c r="M413" s="1"/>
      <c r="N413" s="1"/>
      <c r="O413" s="20"/>
      <c r="P413" s="20"/>
    </row>
    <row r="414" spans="1:16" s="8" customFormat="1" ht="16.149999999999999" hidden="1" customHeight="1" outlineLevel="1" x14ac:dyDescent="0.25">
      <c r="A414" s="1" t="str">
        <f>IF(M414="","",MAX(A$3:A413)+1)</f>
        <v/>
      </c>
      <c r="B414" s="1"/>
      <c r="C414" s="40"/>
      <c r="D414" s="55" t="s">
        <v>551</v>
      </c>
      <c r="E414" s="39"/>
      <c r="F414" s="34"/>
      <c r="G414" s="38"/>
      <c r="H414" s="55" t="s">
        <v>552</v>
      </c>
      <c r="I414" s="38"/>
      <c r="J414" s="34">
        <f>10.5*2</f>
        <v>21</v>
      </c>
      <c r="K414" s="38"/>
      <c r="L414" s="50"/>
      <c r="M414" s="1"/>
      <c r="N414" s="1"/>
      <c r="O414" s="20"/>
      <c r="P414" s="20"/>
    </row>
    <row r="415" spans="1:16" s="8" customFormat="1" ht="16.149999999999999" hidden="1" customHeight="1" outlineLevel="1" x14ac:dyDescent="0.25">
      <c r="A415" s="1" t="str">
        <f>IF(M415="","",MAX(A$3:A414)+1)</f>
        <v/>
      </c>
      <c r="B415" s="1"/>
      <c r="C415" s="40"/>
      <c r="D415" s="55" t="s">
        <v>553</v>
      </c>
      <c r="E415" s="39"/>
      <c r="F415" s="34"/>
      <c r="G415" s="38"/>
      <c r="H415" s="55"/>
      <c r="I415" s="38"/>
      <c r="J415" s="41">
        <f>7*2</f>
        <v>14</v>
      </c>
      <c r="K415" s="38"/>
      <c r="L415" s="50"/>
      <c r="M415" s="1"/>
      <c r="N415" s="1"/>
      <c r="O415" s="20"/>
      <c r="P415" s="20"/>
    </row>
    <row r="416" spans="1:16" s="8" customFormat="1" ht="16.149999999999999" hidden="1" customHeight="1" outlineLevel="1" x14ac:dyDescent="0.25">
      <c r="A416" s="1" t="str">
        <f>IF(M416="","",MAX(A$3:A415)+1)</f>
        <v/>
      </c>
      <c r="B416" s="1"/>
      <c r="C416" s="40"/>
      <c r="D416" s="35"/>
      <c r="E416" s="39"/>
      <c r="F416" s="34"/>
      <c r="G416" s="38"/>
      <c r="H416" s="34"/>
      <c r="I416" s="38"/>
      <c r="J416" s="34">
        <f>SUM(J411:J415)</f>
        <v>205</v>
      </c>
      <c r="K416" s="38"/>
      <c r="L416" s="50"/>
      <c r="M416" s="1"/>
      <c r="N416" s="1"/>
      <c r="O416" s="20"/>
      <c r="P416" s="20"/>
    </row>
    <row r="417" spans="1:16" s="8" customFormat="1" ht="19.5" customHeight="1" x14ac:dyDescent="0.25">
      <c r="A417" s="1" t="str">
        <f>IF(M417="","",MAX(A$3:A416)+1)</f>
        <v/>
      </c>
      <c r="B417" s="1"/>
      <c r="C417" s="66" t="s">
        <v>343</v>
      </c>
      <c r="D417" s="4"/>
      <c r="E417" s="4"/>
      <c r="F417" s="68"/>
      <c r="G417" s="5"/>
      <c r="H417" s="28"/>
      <c r="I417" s="10"/>
      <c r="J417" s="10"/>
      <c r="K417" s="10"/>
      <c r="L417" s="10"/>
      <c r="M417" s="1"/>
      <c r="N417" s="24"/>
      <c r="O417" s="20"/>
      <c r="P417" s="20">
        <f t="shared" ref="P417:P421" si="62">+O417*N417</f>
        <v>0</v>
      </c>
    </row>
    <row r="418" spans="1:16" s="8" customFormat="1" ht="19.5" customHeight="1" x14ac:dyDescent="0.25">
      <c r="A418" s="1">
        <f>IF(M418="","",MAX(A$3:A417)+1)</f>
        <v>202</v>
      </c>
      <c r="B418" s="1"/>
      <c r="C418" s="79" t="s">
        <v>344</v>
      </c>
      <c r="D418" s="4"/>
      <c r="E418" s="4"/>
      <c r="F418" s="68"/>
      <c r="G418" s="5"/>
      <c r="H418" s="28"/>
      <c r="I418" s="10"/>
      <c r="J418" s="10"/>
      <c r="K418" s="10"/>
      <c r="L418" s="10"/>
      <c r="M418" s="1" t="s">
        <v>79</v>
      </c>
      <c r="N418" s="24">
        <f>+J411+J414</f>
        <v>89</v>
      </c>
      <c r="O418" s="20"/>
      <c r="P418" s="20">
        <f t="shared" si="62"/>
        <v>0</v>
      </c>
    </row>
    <row r="419" spans="1:16" s="8" customFormat="1" ht="19.5" customHeight="1" x14ac:dyDescent="0.25">
      <c r="A419" s="1">
        <f>IF(M419="","",MAX(A$3:A418)+1)</f>
        <v>203</v>
      </c>
      <c r="B419" s="1"/>
      <c r="C419" s="79" t="s">
        <v>345</v>
      </c>
      <c r="D419" s="4"/>
      <c r="E419" s="4"/>
      <c r="F419" s="68"/>
      <c r="G419" s="5"/>
      <c r="H419" s="28"/>
      <c r="I419" s="10"/>
      <c r="J419" s="10"/>
      <c r="K419" s="10"/>
      <c r="L419" s="10"/>
      <c r="M419" s="1" t="s">
        <v>79</v>
      </c>
      <c r="N419" s="24">
        <f>+N418</f>
        <v>89</v>
      </c>
      <c r="O419" s="20"/>
      <c r="P419" s="20">
        <f t="shared" si="62"/>
        <v>0</v>
      </c>
    </row>
    <row r="420" spans="1:16" s="8" customFormat="1" ht="19.5" customHeight="1" x14ac:dyDescent="0.25">
      <c r="A420" s="1">
        <f>IF(M420="","",MAX(A$3:A419)+1)</f>
        <v>204</v>
      </c>
      <c r="B420" s="1"/>
      <c r="C420" s="79" t="s">
        <v>346</v>
      </c>
      <c r="D420" s="4"/>
      <c r="E420" s="4"/>
      <c r="F420" s="68"/>
      <c r="G420" s="5"/>
      <c r="H420" s="28"/>
      <c r="I420" s="10"/>
      <c r="J420" s="10"/>
      <c r="K420" s="10"/>
      <c r="L420" s="10"/>
      <c r="M420" s="1" t="s">
        <v>79</v>
      </c>
      <c r="N420" s="24">
        <f>+N418</f>
        <v>89</v>
      </c>
      <c r="O420" s="20"/>
      <c r="P420" s="20">
        <f t="shared" si="62"/>
        <v>0</v>
      </c>
    </row>
    <row r="421" spans="1:16" s="8" customFormat="1" ht="19.5" customHeight="1" x14ac:dyDescent="0.25">
      <c r="A421" s="1">
        <f>IF(M421="","",MAX(A$3:A420)+1)</f>
        <v>205</v>
      </c>
      <c r="B421" s="1"/>
      <c r="C421" s="79" t="s">
        <v>347</v>
      </c>
      <c r="D421" s="4"/>
      <c r="E421" s="4"/>
      <c r="F421" s="68"/>
      <c r="G421" s="5"/>
      <c r="H421" s="28"/>
      <c r="I421" s="10"/>
      <c r="J421" s="10"/>
      <c r="K421" s="10"/>
      <c r="L421" s="10"/>
      <c r="M421" s="1" t="s">
        <v>149</v>
      </c>
      <c r="N421" s="24">
        <f>1*0.5*N420</f>
        <v>44.5</v>
      </c>
      <c r="O421" s="20"/>
      <c r="P421" s="20">
        <f t="shared" si="62"/>
        <v>0</v>
      </c>
    </row>
    <row r="422" spans="1:16" s="8" customFormat="1" ht="19.5" customHeight="1" x14ac:dyDescent="0.25">
      <c r="A422" s="1" t="str">
        <f>IF(M422="","",MAX(A$3:A421)+1)</f>
        <v/>
      </c>
      <c r="B422" s="1"/>
      <c r="C422" s="66" t="s">
        <v>348</v>
      </c>
      <c r="D422" s="4"/>
      <c r="E422" s="4"/>
      <c r="F422" s="68"/>
      <c r="G422" s="5"/>
      <c r="H422" s="28"/>
      <c r="I422" s="10"/>
      <c r="J422" s="10"/>
      <c r="K422" s="10"/>
      <c r="L422" s="10"/>
      <c r="M422" s="1"/>
      <c r="N422" s="24"/>
      <c r="O422" s="20"/>
      <c r="P422" s="20">
        <f t="shared" ref="P422:P423" si="63">+O422*N422</f>
        <v>0</v>
      </c>
    </row>
    <row r="423" spans="1:16" s="8" customFormat="1" ht="29.45" customHeight="1" x14ac:dyDescent="0.25">
      <c r="A423" s="1">
        <f>IF(M423="","",MAX(A$3:A422)+1)</f>
        <v>206</v>
      </c>
      <c r="B423" s="1"/>
      <c r="C423" s="215" t="s">
        <v>349</v>
      </c>
      <c r="D423" s="216"/>
      <c r="E423" s="216"/>
      <c r="F423" s="216"/>
      <c r="G423" s="216"/>
      <c r="H423" s="216"/>
      <c r="I423" s="216"/>
      <c r="J423" s="216"/>
      <c r="K423" s="216"/>
      <c r="L423" s="217"/>
      <c r="M423" s="1" t="s">
        <v>79</v>
      </c>
      <c r="N423" s="24">
        <f>+J411</f>
        <v>68</v>
      </c>
      <c r="O423" s="20"/>
      <c r="P423" s="20">
        <f t="shared" si="63"/>
        <v>0</v>
      </c>
    </row>
    <row r="424" spans="1:16" s="8" customFormat="1" ht="19.5" customHeight="1" x14ac:dyDescent="0.25">
      <c r="A424" s="1" t="str">
        <f>IF(M424="","",MAX(A$3:A423)+1)</f>
        <v/>
      </c>
      <c r="B424" s="1"/>
      <c r="C424" s="66" t="s">
        <v>350</v>
      </c>
      <c r="D424" s="4"/>
      <c r="E424" s="4"/>
      <c r="F424" s="68"/>
      <c r="G424" s="5"/>
      <c r="H424" s="28"/>
      <c r="I424" s="10"/>
      <c r="J424" s="10"/>
      <c r="K424" s="10"/>
      <c r="L424" s="10"/>
      <c r="M424" s="1"/>
      <c r="N424" s="24"/>
      <c r="O424" s="20"/>
      <c r="P424" s="20">
        <f t="shared" ref="P424:P427" si="64">+O424*N424</f>
        <v>0</v>
      </c>
    </row>
    <row r="425" spans="1:16" s="8" customFormat="1" ht="19.5" customHeight="1" x14ac:dyDescent="0.25">
      <c r="A425" s="1">
        <f>IF(M425="","",MAX(A$3:A424)+1)</f>
        <v>207</v>
      </c>
      <c r="B425" s="1"/>
      <c r="C425" s="79" t="s">
        <v>351</v>
      </c>
      <c r="D425" s="4"/>
      <c r="E425" s="4"/>
      <c r="F425" s="68"/>
      <c r="G425" s="5"/>
      <c r="H425" s="28"/>
      <c r="I425" s="10"/>
      <c r="J425" s="10"/>
      <c r="K425" s="10"/>
      <c r="L425" s="10"/>
      <c r="M425" s="1" t="s">
        <v>79</v>
      </c>
      <c r="N425" s="24">
        <f>+J412+J413+J414+J415</f>
        <v>137</v>
      </c>
      <c r="O425" s="20"/>
      <c r="P425" s="20">
        <f t="shared" si="64"/>
        <v>0</v>
      </c>
    </row>
    <row r="426" spans="1:16" s="8" customFormat="1" ht="19.5" customHeight="1" x14ac:dyDescent="0.25">
      <c r="A426" s="1">
        <f>IF(M426="","",MAX(A$3:A425)+1)</f>
        <v>208</v>
      </c>
      <c r="B426" s="1"/>
      <c r="C426" s="79" t="s">
        <v>352</v>
      </c>
      <c r="D426" s="4"/>
      <c r="E426" s="4"/>
      <c r="F426" s="68"/>
      <c r="G426" s="5"/>
      <c r="H426" s="28"/>
      <c r="I426" s="10"/>
      <c r="J426" s="10"/>
      <c r="K426" s="10"/>
      <c r="L426" s="10"/>
      <c r="M426" s="1" t="s">
        <v>79</v>
      </c>
      <c r="N426" s="24">
        <f>+N425</f>
        <v>137</v>
      </c>
      <c r="O426" s="20"/>
      <c r="P426" s="20">
        <f t="shared" ref="P426" si="65">+O426*N426</f>
        <v>0</v>
      </c>
    </row>
    <row r="427" spans="1:16" s="8" customFormat="1" ht="19.5" customHeight="1" x14ac:dyDescent="0.25">
      <c r="A427" s="1">
        <f>IF(M427="","",MAX(A$3:A426)+1)</f>
        <v>209</v>
      </c>
      <c r="B427" s="1"/>
      <c r="C427" s="79" t="s">
        <v>353</v>
      </c>
      <c r="D427" s="4"/>
      <c r="E427" s="4"/>
      <c r="F427" s="68"/>
      <c r="G427" s="5"/>
      <c r="H427" s="28"/>
      <c r="I427" s="10"/>
      <c r="J427" s="10"/>
      <c r="K427" s="10"/>
      <c r="L427" s="10"/>
      <c r="M427" s="1" t="s">
        <v>79</v>
      </c>
      <c r="N427" s="24">
        <f>+J412+J413+J415</f>
        <v>116</v>
      </c>
      <c r="O427" s="20"/>
      <c r="P427" s="20">
        <f t="shared" si="64"/>
        <v>0</v>
      </c>
    </row>
    <row r="428" spans="1:16" s="8" customFormat="1" ht="19.5" customHeight="1" x14ac:dyDescent="0.25">
      <c r="A428" s="1" t="str">
        <f>IF(M428="","",MAX(A$3:A427)+1)</f>
        <v/>
      </c>
      <c r="B428" s="1"/>
      <c r="C428" s="66" t="s">
        <v>354</v>
      </c>
      <c r="D428" s="4"/>
      <c r="E428" s="4"/>
      <c r="F428" s="68"/>
      <c r="G428" s="5"/>
      <c r="H428" s="28"/>
      <c r="I428" s="10"/>
      <c r="J428" s="10"/>
      <c r="K428" s="10"/>
      <c r="L428" s="10"/>
      <c r="M428" s="1"/>
      <c r="N428" s="24"/>
      <c r="O428" s="20"/>
      <c r="P428" s="20">
        <f t="shared" ref="P428:P431" si="66">+O428*N428</f>
        <v>0</v>
      </c>
    </row>
    <row r="429" spans="1:16" s="8" customFormat="1" ht="19.5" customHeight="1" x14ac:dyDescent="0.25">
      <c r="A429" s="1">
        <f>IF(M429="","",MAX(A$3:A428)+1)</f>
        <v>210</v>
      </c>
      <c r="B429" s="1"/>
      <c r="C429" s="79" t="s">
        <v>351</v>
      </c>
      <c r="D429" s="4"/>
      <c r="E429" s="4"/>
      <c r="F429" s="68"/>
      <c r="G429" s="5"/>
      <c r="H429" s="28"/>
      <c r="I429" s="10"/>
      <c r="J429" s="10"/>
      <c r="K429" s="10"/>
      <c r="L429" s="10"/>
      <c r="M429" s="1" t="s">
        <v>79</v>
      </c>
      <c r="N429" s="24">
        <f>+J415</f>
        <v>14</v>
      </c>
      <c r="O429" s="20"/>
      <c r="P429" s="20">
        <f t="shared" si="66"/>
        <v>0</v>
      </c>
    </row>
    <row r="430" spans="1:16" s="8" customFormat="1" ht="19.5" customHeight="1" x14ac:dyDescent="0.25">
      <c r="A430" s="1">
        <f>IF(M430="","",MAX(A$3:A429)+1)</f>
        <v>211</v>
      </c>
      <c r="B430" s="1"/>
      <c r="C430" s="79" t="s">
        <v>355</v>
      </c>
      <c r="D430" s="4"/>
      <c r="E430" s="4"/>
      <c r="F430" s="68"/>
      <c r="G430" s="5"/>
      <c r="H430" s="28"/>
      <c r="I430" s="10"/>
      <c r="J430" s="10"/>
      <c r="K430" s="10"/>
      <c r="L430" s="10"/>
      <c r="M430" s="1" t="s">
        <v>79</v>
      </c>
      <c r="N430" s="24">
        <f>+N429</f>
        <v>14</v>
      </c>
      <c r="O430" s="20"/>
      <c r="P430" s="20">
        <f t="shared" si="66"/>
        <v>0</v>
      </c>
    </row>
    <row r="431" spans="1:16" s="8" customFormat="1" ht="19.5" customHeight="1" x14ac:dyDescent="0.25">
      <c r="A431" s="1">
        <f>IF(M431="","",MAX(A$3:A430)+1)</f>
        <v>212</v>
      </c>
      <c r="B431" s="1"/>
      <c r="C431" s="79" t="s">
        <v>356</v>
      </c>
      <c r="D431" s="4"/>
      <c r="E431" s="4"/>
      <c r="F431" s="68"/>
      <c r="G431" s="5"/>
      <c r="H431" s="28"/>
      <c r="I431" s="10"/>
      <c r="J431" s="10"/>
      <c r="K431" s="10"/>
      <c r="L431" s="10"/>
      <c r="M431" s="1" t="s">
        <v>79</v>
      </c>
      <c r="N431" s="24">
        <v>14</v>
      </c>
      <c r="O431" s="20"/>
      <c r="P431" s="20">
        <f t="shared" si="66"/>
        <v>0</v>
      </c>
    </row>
    <row r="432" spans="1:16" s="8" customFormat="1" ht="19.5" customHeight="1" x14ac:dyDescent="0.25">
      <c r="A432" s="1" t="str">
        <f>IF(M432="","",MAX(A$3:A431)+1)</f>
        <v/>
      </c>
      <c r="B432" s="1"/>
      <c r="C432" s="66" t="s">
        <v>357</v>
      </c>
      <c r="D432" s="4"/>
      <c r="E432" s="4"/>
      <c r="F432" s="68"/>
      <c r="G432" s="5"/>
      <c r="H432" s="28"/>
      <c r="I432" s="10"/>
      <c r="J432" s="10"/>
      <c r="K432" s="10"/>
      <c r="L432" s="10"/>
      <c r="M432" s="1"/>
      <c r="N432" s="24"/>
      <c r="O432" s="20"/>
      <c r="P432" s="20">
        <f t="shared" ref="P432" si="67">+O432*N432</f>
        <v>0</v>
      </c>
    </row>
    <row r="433" spans="1:16" s="8" customFormat="1" ht="19.5" customHeight="1" x14ac:dyDescent="0.25">
      <c r="A433" s="1">
        <f>IF(M433="","",MAX(A$3:A432)+1)</f>
        <v>213</v>
      </c>
      <c r="B433" s="1"/>
      <c r="C433" s="79" t="s">
        <v>358</v>
      </c>
      <c r="D433" s="4"/>
      <c r="E433" s="4"/>
      <c r="F433" s="68"/>
      <c r="G433" s="5"/>
      <c r="H433" s="28"/>
      <c r="I433" s="10"/>
      <c r="J433" s="10"/>
      <c r="K433" s="10"/>
      <c r="L433" s="10"/>
      <c r="M433" s="1" t="s">
        <v>65</v>
      </c>
      <c r="N433" s="33">
        <v>15</v>
      </c>
      <c r="O433" s="20"/>
      <c r="P433" s="20">
        <f>+O433*N433</f>
        <v>0</v>
      </c>
    </row>
    <row r="434" spans="1:16" s="8" customFormat="1" ht="19.5" customHeight="1" x14ac:dyDescent="0.25">
      <c r="A434" s="1">
        <f>IF(M434="","",MAX(A$3:A433)+1)</f>
        <v>214</v>
      </c>
      <c r="B434" s="1"/>
      <c r="C434" s="79" t="s">
        <v>359</v>
      </c>
      <c r="D434" s="4"/>
      <c r="E434" s="4"/>
      <c r="F434" s="68"/>
      <c r="G434" s="5"/>
      <c r="H434" s="28"/>
      <c r="I434" s="10"/>
      <c r="J434" s="10"/>
      <c r="K434" s="10"/>
      <c r="L434" s="10"/>
      <c r="M434" s="1" t="s">
        <v>65</v>
      </c>
      <c r="N434" s="33">
        <v>6</v>
      </c>
      <c r="O434" s="20"/>
      <c r="P434" s="20">
        <f>+O434*N434</f>
        <v>0</v>
      </c>
    </row>
    <row r="435" spans="1:16" s="8" customFormat="1" ht="19.5" customHeight="1" x14ac:dyDescent="0.25">
      <c r="A435" s="1">
        <f>IF(M435="","",MAX(A$3:A434)+1)</f>
        <v>215</v>
      </c>
      <c r="B435" s="1"/>
      <c r="C435" s="79" t="s">
        <v>360</v>
      </c>
      <c r="D435" s="4"/>
      <c r="E435" s="4"/>
      <c r="F435" s="68"/>
      <c r="G435" s="5"/>
      <c r="H435" s="28"/>
      <c r="I435" s="10"/>
      <c r="J435" s="10"/>
      <c r="K435" s="10"/>
      <c r="L435" s="10"/>
      <c r="M435" s="1" t="s">
        <v>65</v>
      </c>
      <c r="N435" s="33">
        <v>12</v>
      </c>
      <c r="O435" s="20"/>
      <c r="P435" s="20">
        <f>+O435*N435</f>
        <v>0</v>
      </c>
    </row>
    <row r="436" spans="1:16" s="8" customFormat="1" ht="15" customHeight="1" x14ac:dyDescent="0.25">
      <c r="A436" s="1" t="str">
        <f>IF(M436="","",MAX(A$3:A435)+1)</f>
        <v/>
      </c>
      <c r="B436" s="1"/>
      <c r="C436" s="79"/>
      <c r="D436" s="4"/>
      <c r="E436" s="4"/>
      <c r="F436" s="68"/>
      <c r="G436" s="5"/>
      <c r="H436" s="28"/>
      <c r="I436" s="10"/>
      <c r="J436" s="10"/>
      <c r="K436" s="10"/>
      <c r="L436" s="10"/>
      <c r="M436" s="1"/>
      <c r="N436" s="24"/>
      <c r="O436" s="20"/>
      <c r="P436" s="20"/>
    </row>
    <row r="437" spans="1:16" s="8" customFormat="1" ht="19.5" customHeight="1" x14ac:dyDescent="0.25">
      <c r="A437" s="1" t="str">
        <f>IF(M437="","",MAX(A$3:A436)+1)</f>
        <v/>
      </c>
      <c r="B437" s="1"/>
      <c r="C437" s="89" t="s">
        <v>361</v>
      </c>
      <c r="D437" s="4"/>
      <c r="E437" s="4"/>
      <c r="F437" s="68"/>
      <c r="G437" s="5"/>
      <c r="H437" s="28"/>
      <c r="I437" s="10"/>
      <c r="J437" s="10"/>
      <c r="K437" s="10"/>
      <c r="L437" s="10"/>
      <c r="M437" s="90"/>
      <c r="N437" s="24"/>
      <c r="O437" s="20"/>
      <c r="P437" s="20"/>
    </row>
    <row r="438" spans="1:16" s="8" customFormat="1" ht="19.5" customHeight="1" collapsed="1" x14ac:dyDescent="0.25">
      <c r="A438" s="1">
        <f>IF(M438="","",MAX(A$3:A437)+1)</f>
        <v>216</v>
      </c>
      <c r="B438" s="1"/>
      <c r="C438" s="66" t="s">
        <v>342</v>
      </c>
      <c r="D438" s="4"/>
      <c r="E438" s="4"/>
      <c r="F438" s="68"/>
      <c r="G438" s="5"/>
      <c r="H438" s="28"/>
      <c r="I438" s="10"/>
      <c r="J438" s="10"/>
      <c r="K438" s="10"/>
      <c r="L438" s="10"/>
      <c r="M438" s="1" t="s">
        <v>79</v>
      </c>
      <c r="N438" s="24">
        <v>43</v>
      </c>
      <c r="O438" s="20"/>
      <c r="P438" s="20">
        <f t="shared" ref="P438" si="68">+O438*N438</f>
        <v>0</v>
      </c>
    </row>
    <row r="439" spans="1:16" s="8" customFormat="1" ht="16.149999999999999" hidden="1" customHeight="1" outlineLevel="1" x14ac:dyDescent="0.25">
      <c r="A439" s="1" t="str">
        <f>IF(M439="","",MAX(A$3:A438)+1)</f>
        <v/>
      </c>
      <c r="B439" s="1"/>
      <c r="C439" s="40"/>
      <c r="D439" s="40" t="s">
        <v>554</v>
      </c>
      <c r="E439" s="55"/>
      <c r="F439" s="34"/>
      <c r="G439" s="38"/>
      <c r="H439" s="34"/>
      <c r="I439" s="38"/>
      <c r="J439" s="34">
        <f>17*2*1.15</f>
        <v>39.099999999999994</v>
      </c>
      <c r="K439" s="38"/>
      <c r="L439" s="50">
        <f>+J439*H439*F439</f>
        <v>0</v>
      </c>
      <c r="M439" s="1"/>
      <c r="N439" s="1"/>
      <c r="O439" s="20"/>
      <c r="P439" s="20"/>
    </row>
    <row r="440" spans="1:16" s="8" customFormat="1" ht="16.149999999999999" hidden="1" customHeight="1" outlineLevel="1" x14ac:dyDescent="0.25">
      <c r="A440" s="1" t="str">
        <f>IF(M440="","",MAX(A$3:A439)+1)</f>
        <v/>
      </c>
      <c r="B440" s="1"/>
      <c r="C440" s="40"/>
      <c r="D440" s="40" t="s">
        <v>555</v>
      </c>
      <c r="E440" s="55"/>
      <c r="F440" s="34"/>
      <c r="G440" s="38"/>
      <c r="H440" s="34"/>
      <c r="I440" s="38"/>
      <c r="J440" s="34">
        <v>3</v>
      </c>
      <c r="K440" s="38"/>
      <c r="L440" s="50">
        <f>+J440*H440*F440</f>
        <v>0</v>
      </c>
      <c r="M440" s="1"/>
      <c r="N440" s="1"/>
      <c r="O440" s="20"/>
      <c r="P440" s="20"/>
    </row>
    <row r="441" spans="1:16" s="8" customFormat="1" ht="8.4499999999999993" hidden="1" customHeight="1" outlineLevel="1" x14ac:dyDescent="0.25">
      <c r="A441" s="1" t="str">
        <f>IF(M441="","",MAX(A$3:A440)+1)</f>
        <v/>
      </c>
      <c r="B441" s="1"/>
      <c r="C441" s="40"/>
      <c r="D441" s="55"/>
      <c r="E441" s="39"/>
      <c r="F441" s="34"/>
      <c r="G441" s="38"/>
      <c r="H441" s="55"/>
      <c r="I441" s="38"/>
      <c r="J441" s="41"/>
      <c r="K441" s="38"/>
      <c r="L441" s="50"/>
      <c r="M441" s="1"/>
      <c r="N441" s="1"/>
      <c r="O441" s="20"/>
      <c r="P441" s="20"/>
    </row>
    <row r="442" spans="1:16" s="8" customFormat="1" ht="16.149999999999999" hidden="1" customHeight="1" outlineLevel="1" x14ac:dyDescent="0.25">
      <c r="A442" s="1" t="str">
        <f>IF(M442="","",MAX(A$3:A441)+1)</f>
        <v/>
      </c>
      <c r="B442" s="1"/>
      <c r="C442" s="40"/>
      <c r="D442" s="35"/>
      <c r="E442" s="39"/>
      <c r="F442" s="34"/>
      <c r="G442" s="38"/>
      <c r="H442" s="34"/>
      <c r="I442" s="38"/>
      <c r="J442" s="34">
        <f>SUM(J439:J441)</f>
        <v>42.099999999999994</v>
      </c>
      <c r="K442" s="38"/>
      <c r="L442" s="50"/>
      <c r="M442" s="1"/>
      <c r="N442" s="1"/>
      <c r="O442" s="20"/>
      <c r="P442" s="20"/>
    </row>
    <row r="443" spans="1:16" s="8" customFormat="1" ht="19.5" customHeight="1" x14ac:dyDescent="0.25">
      <c r="A443" s="1" t="str">
        <f>IF(M443="","",MAX(A$3:A442)+1)</f>
        <v/>
      </c>
      <c r="B443" s="1"/>
      <c r="C443" s="66" t="s">
        <v>362</v>
      </c>
      <c r="D443" s="4"/>
      <c r="E443" s="4"/>
      <c r="F443" s="68"/>
      <c r="G443" s="5"/>
      <c r="H443" s="28"/>
      <c r="I443" s="10"/>
      <c r="J443" s="10"/>
      <c r="K443" s="10"/>
      <c r="L443" s="10"/>
      <c r="M443" s="1"/>
      <c r="N443" s="24"/>
      <c r="O443" s="20"/>
      <c r="P443" s="20">
        <f t="shared" ref="P443:P453" si="69">+O443*N443</f>
        <v>0</v>
      </c>
    </row>
    <row r="444" spans="1:16" s="8" customFormat="1" ht="16.899999999999999" customHeight="1" x14ac:dyDescent="0.25">
      <c r="A444" s="1">
        <f>IF(M444="","",MAX(A$3:A443)+1)</f>
        <v>217</v>
      </c>
      <c r="B444" s="1"/>
      <c r="C444" s="215" t="s">
        <v>363</v>
      </c>
      <c r="D444" s="216"/>
      <c r="E444" s="216"/>
      <c r="F444" s="216"/>
      <c r="G444" s="216"/>
      <c r="H444" s="216"/>
      <c r="I444" s="216"/>
      <c r="J444" s="216"/>
      <c r="K444" s="216"/>
      <c r="L444" s="217"/>
      <c r="M444" s="1" t="s">
        <v>65</v>
      </c>
      <c r="N444" s="33">
        <v>4</v>
      </c>
      <c r="O444" s="20"/>
      <c r="P444" s="20">
        <f t="shared" si="69"/>
        <v>0</v>
      </c>
    </row>
    <row r="445" spans="1:16" s="8" customFormat="1" ht="19.5" customHeight="1" x14ac:dyDescent="0.25">
      <c r="A445" s="1" t="str">
        <f>IF(M445="","",MAX(A$3:A444)+1)</f>
        <v/>
      </c>
      <c r="B445" s="1"/>
      <c r="C445" s="66" t="s">
        <v>350</v>
      </c>
      <c r="D445" s="4"/>
      <c r="E445" s="4"/>
      <c r="F445" s="68"/>
      <c r="G445" s="5"/>
      <c r="H445" s="28"/>
      <c r="I445" s="10"/>
      <c r="J445" s="10"/>
      <c r="K445" s="10"/>
      <c r="L445" s="10"/>
      <c r="M445" s="1"/>
      <c r="N445" s="24"/>
      <c r="O445" s="20"/>
      <c r="P445" s="20">
        <f t="shared" si="69"/>
        <v>0</v>
      </c>
    </row>
    <row r="446" spans="1:16" s="8" customFormat="1" ht="19.5" customHeight="1" x14ac:dyDescent="0.25">
      <c r="A446" s="1">
        <f>IF(M446="","",MAX(A$3:A445)+1)</f>
        <v>218</v>
      </c>
      <c r="B446" s="1"/>
      <c r="C446" s="79" t="s">
        <v>364</v>
      </c>
      <c r="D446" s="4"/>
      <c r="E446" s="4"/>
      <c r="F446" s="68"/>
      <c r="G446" s="5"/>
      <c r="H446" s="28"/>
      <c r="I446" s="10"/>
      <c r="J446" s="10"/>
      <c r="K446" s="10"/>
      <c r="L446" s="10"/>
      <c r="M446" s="1" t="s">
        <v>79</v>
      </c>
      <c r="N446" s="24">
        <v>43</v>
      </c>
      <c r="O446" s="20"/>
      <c r="P446" s="20">
        <f t="shared" si="69"/>
        <v>0</v>
      </c>
    </row>
    <row r="447" spans="1:16" s="8" customFormat="1" ht="19.5" customHeight="1" x14ac:dyDescent="0.25">
      <c r="A447" s="1">
        <f>IF(M447="","",MAX(A$3:A446)+1)</f>
        <v>219</v>
      </c>
      <c r="B447" s="1"/>
      <c r="C447" s="79" t="s">
        <v>352</v>
      </c>
      <c r="D447" s="4"/>
      <c r="E447" s="4"/>
      <c r="F447" s="68"/>
      <c r="G447" s="5"/>
      <c r="H447" s="28"/>
      <c r="I447" s="10"/>
      <c r="J447" s="10"/>
      <c r="K447" s="10"/>
      <c r="L447" s="10"/>
      <c r="M447" s="1" t="s">
        <v>79</v>
      </c>
      <c r="N447" s="24">
        <f>+N446</f>
        <v>43</v>
      </c>
      <c r="O447" s="20"/>
      <c r="P447" s="20">
        <f t="shared" si="69"/>
        <v>0</v>
      </c>
    </row>
    <row r="448" spans="1:16" s="8" customFormat="1" ht="19.5" customHeight="1" x14ac:dyDescent="0.25">
      <c r="A448" s="1">
        <f>IF(M448="","",MAX(A$3:A447)+1)</f>
        <v>220</v>
      </c>
      <c r="B448" s="1"/>
      <c r="C448" s="79" t="s">
        <v>353</v>
      </c>
      <c r="D448" s="4"/>
      <c r="E448" s="4"/>
      <c r="F448" s="68"/>
      <c r="G448" s="5"/>
      <c r="H448" s="28"/>
      <c r="I448" s="10"/>
      <c r="J448" s="10"/>
      <c r="K448" s="10"/>
      <c r="L448" s="10"/>
      <c r="M448" s="1" t="s">
        <v>79</v>
      </c>
      <c r="N448" s="24">
        <v>43</v>
      </c>
      <c r="O448" s="20"/>
      <c r="P448" s="20">
        <f t="shared" si="69"/>
        <v>0</v>
      </c>
    </row>
    <row r="449" spans="1:16" s="8" customFormat="1" ht="19.5" customHeight="1" x14ac:dyDescent="0.25">
      <c r="A449" s="1" t="str">
        <f>IF(M449="","",MAX(A$3:A448)+1)</f>
        <v/>
      </c>
      <c r="B449" s="1"/>
      <c r="C449" s="66" t="s">
        <v>354</v>
      </c>
      <c r="D449" s="4"/>
      <c r="E449" s="4"/>
      <c r="F449" s="68"/>
      <c r="G449" s="5"/>
      <c r="H449" s="28"/>
      <c r="I449" s="10"/>
      <c r="J449" s="10"/>
      <c r="K449" s="10"/>
      <c r="L449" s="10"/>
      <c r="M449" s="1"/>
      <c r="N449" s="24"/>
      <c r="O449" s="20"/>
      <c r="P449" s="20">
        <f t="shared" si="69"/>
        <v>0</v>
      </c>
    </row>
    <row r="450" spans="1:16" s="8" customFormat="1" ht="19.5" customHeight="1" x14ac:dyDescent="0.25">
      <c r="A450" s="1">
        <f>IF(M450="","",MAX(A$3:A449)+1)</f>
        <v>221</v>
      </c>
      <c r="B450" s="1"/>
      <c r="C450" s="79" t="s">
        <v>364</v>
      </c>
      <c r="D450" s="4"/>
      <c r="E450" s="4"/>
      <c r="F450" s="68"/>
      <c r="G450" s="5"/>
      <c r="H450" s="28"/>
      <c r="I450" s="10"/>
      <c r="J450" s="10"/>
      <c r="K450" s="10"/>
      <c r="L450" s="10"/>
      <c r="M450" s="1" t="s">
        <v>79</v>
      </c>
      <c r="N450" s="24">
        <v>43</v>
      </c>
      <c r="O450" s="20"/>
      <c r="P450" s="20">
        <f t="shared" si="69"/>
        <v>0</v>
      </c>
    </row>
    <row r="451" spans="1:16" s="8" customFormat="1" ht="19.5" customHeight="1" x14ac:dyDescent="0.25">
      <c r="A451" s="1">
        <f>IF(M451="","",MAX(A$3:A450)+1)</f>
        <v>222</v>
      </c>
      <c r="B451" s="1"/>
      <c r="C451" s="79" t="s">
        <v>355</v>
      </c>
      <c r="D451" s="4"/>
      <c r="E451" s="4"/>
      <c r="F451" s="68"/>
      <c r="G451" s="5"/>
      <c r="H451" s="28"/>
      <c r="I451" s="10"/>
      <c r="J451" s="10"/>
      <c r="K451" s="10"/>
      <c r="L451" s="10"/>
      <c r="M451" s="1" t="s">
        <v>79</v>
      </c>
      <c r="N451" s="24">
        <f>+N450</f>
        <v>43</v>
      </c>
      <c r="O451" s="20"/>
      <c r="P451" s="20">
        <f t="shared" si="69"/>
        <v>0</v>
      </c>
    </row>
    <row r="452" spans="1:16" s="8" customFormat="1" ht="19.5" customHeight="1" x14ac:dyDescent="0.25">
      <c r="A452" s="1">
        <f>IF(M452="","",MAX(A$3:A451)+1)</f>
        <v>223</v>
      </c>
      <c r="B452" s="1"/>
      <c r="C452" s="79" t="s">
        <v>356</v>
      </c>
      <c r="D452" s="4"/>
      <c r="E452" s="4"/>
      <c r="F452" s="68"/>
      <c r="G452" s="5"/>
      <c r="H452" s="28"/>
      <c r="I452" s="10"/>
      <c r="J452" s="10"/>
      <c r="K452" s="10"/>
      <c r="L452" s="10"/>
      <c r="M452" s="1" t="s">
        <v>79</v>
      </c>
      <c r="N452" s="24">
        <v>4</v>
      </c>
      <c r="O452" s="20"/>
      <c r="P452" s="20">
        <f t="shared" si="69"/>
        <v>0</v>
      </c>
    </row>
    <row r="453" spans="1:16" s="8" customFormat="1" ht="19.5" customHeight="1" x14ac:dyDescent="0.25">
      <c r="A453" s="1" t="str">
        <f>IF(M453="","",MAX(A$3:A452)+1)</f>
        <v/>
      </c>
      <c r="B453" s="1"/>
      <c r="C453" s="66" t="s">
        <v>357</v>
      </c>
      <c r="D453" s="4"/>
      <c r="E453" s="4"/>
      <c r="F453" s="68"/>
      <c r="G453" s="5"/>
      <c r="H453" s="28"/>
      <c r="I453" s="10"/>
      <c r="J453" s="10"/>
      <c r="K453" s="10"/>
      <c r="L453" s="10"/>
      <c r="M453" s="1"/>
      <c r="N453" s="24"/>
      <c r="O453" s="20"/>
      <c r="P453" s="20">
        <f t="shared" si="69"/>
        <v>0</v>
      </c>
    </row>
    <row r="454" spans="1:16" s="8" customFormat="1" ht="19.5" customHeight="1" x14ac:dyDescent="0.25">
      <c r="A454" s="1">
        <f>IF(M454="","",MAX(A$3:A453)+1)</f>
        <v>224</v>
      </c>
      <c r="B454" s="1"/>
      <c r="C454" s="79" t="s">
        <v>365</v>
      </c>
      <c r="D454" s="4"/>
      <c r="E454" s="4"/>
      <c r="F454" s="68"/>
      <c r="G454" s="5"/>
      <c r="H454" s="28"/>
      <c r="I454" s="10"/>
      <c r="J454" s="10"/>
      <c r="K454" s="10"/>
      <c r="L454" s="10"/>
      <c r="M454" s="1" t="s">
        <v>65</v>
      </c>
      <c r="N454" s="33">
        <v>4</v>
      </c>
      <c r="O454" s="20"/>
      <c r="P454" s="20">
        <f>+O454*N454</f>
        <v>0</v>
      </c>
    </row>
    <row r="455" spans="1:16" s="8" customFormat="1" ht="19.5" customHeight="1" x14ac:dyDescent="0.25">
      <c r="A455" s="1">
        <f>IF(M455="","",MAX(A$3:A454)+1)</f>
        <v>225</v>
      </c>
      <c r="B455" s="1"/>
      <c r="C455" s="79" t="s">
        <v>366</v>
      </c>
      <c r="D455" s="4"/>
      <c r="E455" s="4"/>
      <c r="F455" s="68"/>
      <c r="G455" s="5"/>
      <c r="H455" s="28"/>
      <c r="I455" s="10"/>
      <c r="J455" s="10"/>
      <c r="K455" s="10"/>
      <c r="L455" s="10"/>
      <c r="M455" s="1" t="s">
        <v>65</v>
      </c>
      <c r="N455" s="33">
        <v>1</v>
      </c>
      <c r="O455" s="20"/>
      <c r="P455" s="20">
        <f>+O455*N455</f>
        <v>0</v>
      </c>
    </row>
    <row r="456" spans="1:16" s="8" customFormat="1" ht="19.5" customHeight="1" x14ac:dyDescent="0.25">
      <c r="A456" s="1" t="str">
        <f>IF(M456="","",MAX(A$3:A455)+1)</f>
        <v/>
      </c>
      <c r="B456" s="1"/>
      <c r="C456" s="89"/>
      <c r="D456" s="4"/>
      <c r="E456" s="4"/>
      <c r="F456" s="68"/>
      <c r="G456" s="5"/>
      <c r="H456" s="28"/>
      <c r="I456" s="10"/>
      <c r="J456" s="10"/>
      <c r="K456" s="10"/>
      <c r="L456" s="10"/>
      <c r="M456" s="90"/>
      <c r="N456" s="24"/>
      <c r="O456" s="20"/>
      <c r="P456" s="20"/>
    </row>
    <row r="457" spans="1:16" s="8" customFormat="1" ht="19.5" customHeight="1" x14ac:dyDescent="0.25">
      <c r="A457" s="1" t="str">
        <f>IF(M457="","",MAX(A$3:A456)+1)</f>
        <v/>
      </c>
      <c r="B457" s="1"/>
      <c r="C457" s="89" t="s">
        <v>367</v>
      </c>
      <c r="D457" s="4"/>
      <c r="E457" s="4"/>
      <c r="F457" s="68"/>
      <c r="G457" s="5"/>
      <c r="H457" s="28"/>
      <c r="I457" s="10"/>
      <c r="J457" s="10"/>
      <c r="K457" s="10"/>
      <c r="L457" s="10"/>
      <c r="M457" s="90"/>
      <c r="N457" s="24"/>
      <c r="O457" s="20"/>
      <c r="P457" s="20"/>
    </row>
    <row r="458" spans="1:16" s="8" customFormat="1" ht="19.5" customHeight="1" collapsed="1" x14ac:dyDescent="0.25">
      <c r="A458" s="1">
        <f>IF(M458="","",MAX(A$3:A457)+1)</f>
        <v>226</v>
      </c>
      <c r="B458" s="1"/>
      <c r="C458" s="66" t="s">
        <v>342</v>
      </c>
      <c r="D458" s="4"/>
      <c r="E458" s="4"/>
      <c r="F458" s="68"/>
      <c r="G458" s="5"/>
      <c r="H458" s="28"/>
      <c r="I458" s="10"/>
      <c r="J458" s="10"/>
      <c r="K458" s="10"/>
      <c r="L458" s="10"/>
      <c r="M458" s="1" t="s">
        <v>79</v>
      </c>
      <c r="N458" s="24">
        <v>45</v>
      </c>
      <c r="O458" s="20"/>
      <c r="P458" s="20">
        <f t="shared" ref="P458" si="70">+O458*N458</f>
        <v>0</v>
      </c>
    </row>
    <row r="459" spans="1:16" s="8" customFormat="1" ht="16.149999999999999" hidden="1" customHeight="1" outlineLevel="1" x14ac:dyDescent="0.25">
      <c r="A459" s="1" t="str">
        <f>IF(M459="","",MAX(A$3:A458)+1)</f>
        <v/>
      </c>
      <c r="B459" s="1"/>
      <c r="C459" s="40"/>
      <c r="D459" s="55" t="s">
        <v>556</v>
      </c>
      <c r="E459" s="55"/>
      <c r="F459" s="34"/>
      <c r="G459" s="38"/>
      <c r="H459" s="34"/>
      <c r="I459" s="38"/>
      <c r="J459" s="34">
        <f>7+8+8+6</f>
        <v>29</v>
      </c>
      <c r="K459" s="38"/>
      <c r="L459" s="50">
        <f>+J459*H459*F459</f>
        <v>0</v>
      </c>
      <c r="M459" s="1"/>
      <c r="N459" s="1"/>
      <c r="O459" s="20"/>
      <c r="P459" s="20"/>
    </row>
    <row r="460" spans="1:16" s="8" customFormat="1" ht="16.149999999999999" hidden="1" customHeight="1" outlineLevel="1" x14ac:dyDescent="0.25">
      <c r="A460" s="1" t="str">
        <f>IF(M460="","",MAX(A$3:A459)+1)</f>
        <v/>
      </c>
      <c r="B460" s="1"/>
      <c r="C460" s="40"/>
      <c r="D460" s="55" t="s">
        <v>557</v>
      </c>
      <c r="E460" s="55"/>
      <c r="F460" s="34"/>
      <c r="G460" s="38"/>
      <c r="H460" s="34"/>
      <c r="I460" s="38"/>
      <c r="J460" s="34">
        <v>14</v>
      </c>
      <c r="K460" s="38"/>
      <c r="L460" s="50">
        <f>+J460*H460*F460</f>
        <v>0</v>
      </c>
      <c r="M460" s="1"/>
      <c r="N460" s="1"/>
      <c r="O460" s="20"/>
      <c r="P460" s="20"/>
    </row>
    <row r="461" spans="1:16" s="8" customFormat="1" ht="16.149999999999999" hidden="1" customHeight="1" outlineLevel="1" x14ac:dyDescent="0.25">
      <c r="A461" s="1" t="str">
        <f>IF(M461="","",MAX(A$3:A460)+1)</f>
        <v/>
      </c>
      <c r="B461" s="1"/>
      <c r="C461" s="40"/>
      <c r="D461" s="55" t="s">
        <v>558</v>
      </c>
      <c r="E461" s="55"/>
      <c r="F461" s="34"/>
      <c r="G461" s="38"/>
      <c r="H461" s="34"/>
      <c r="I461" s="38"/>
      <c r="J461" s="34">
        <v>2</v>
      </c>
      <c r="K461" s="38"/>
      <c r="L461" s="50">
        <f>+J461*H461*F461</f>
        <v>0</v>
      </c>
      <c r="M461" s="1"/>
      <c r="N461" s="1"/>
      <c r="O461" s="20"/>
      <c r="P461" s="20"/>
    </row>
    <row r="462" spans="1:16" s="8" customFormat="1" ht="8.4499999999999993" hidden="1" customHeight="1" outlineLevel="1" x14ac:dyDescent="0.25">
      <c r="A462" s="1" t="str">
        <f>IF(M462="","",MAX(A$3:A461)+1)</f>
        <v/>
      </c>
      <c r="B462" s="1"/>
      <c r="C462" s="40"/>
      <c r="D462" s="55"/>
      <c r="E462" s="39"/>
      <c r="F462" s="34"/>
      <c r="G462" s="38"/>
      <c r="H462" s="55"/>
      <c r="I462" s="38"/>
      <c r="J462" s="41"/>
      <c r="K462" s="38"/>
      <c r="L462" s="50"/>
      <c r="M462" s="1"/>
      <c r="N462" s="1"/>
      <c r="O462" s="20"/>
      <c r="P462" s="20"/>
    </row>
    <row r="463" spans="1:16" s="8" customFormat="1" ht="16.149999999999999" hidden="1" customHeight="1" outlineLevel="1" x14ac:dyDescent="0.25">
      <c r="A463" s="1" t="str">
        <f>IF(M463="","",MAX(A$3:A462)+1)</f>
        <v/>
      </c>
      <c r="B463" s="1"/>
      <c r="C463" s="40"/>
      <c r="D463" s="35"/>
      <c r="E463" s="39"/>
      <c r="F463" s="34"/>
      <c r="G463" s="38"/>
      <c r="H463" s="34"/>
      <c r="I463" s="38"/>
      <c r="J463" s="34">
        <f>SUM(J459:J462)</f>
        <v>45</v>
      </c>
      <c r="K463" s="38"/>
      <c r="L463" s="50"/>
      <c r="M463" s="1"/>
      <c r="N463" s="1"/>
      <c r="O463" s="20"/>
      <c r="P463" s="20"/>
    </row>
    <row r="464" spans="1:16" s="8" customFormat="1" ht="19.5" customHeight="1" x14ac:dyDescent="0.25">
      <c r="A464" s="1" t="str">
        <f>IF(M464="","",MAX(A$3:A463)+1)</f>
        <v/>
      </c>
      <c r="B464" s="1"/>
      <c r="C464" s="66" t="s">
        <v>362</v>
      </c>
      <c r="D464" s="4"/>
      <c r="E464" s="4"/>
      <c r="F464" s="68"/>
      <c r="G464" s="5"/>
      <c r="H464" s="28"/>
      <c r="I464" s="10"/>
      <c r="J464" s="10"/>
      <c r="K464" s="10"/>
      <c r="L464" s="10"/>
      <c r="M464" s="1"/>
      <c r="N464" s="24"/>
      <c r="O464" s="20"/>
      <c r="P464" s="20">
        <f t="shared" ref="P464:P474" si="71">+O464*N464</f>
        <v>0</v>
      </c>
    </row>
    <row r="465" spans="1:16" s="8" customFormat="1" ht="16.899999999999999" customHeight="1" x14ac:dyDescent="0.25">
      <c r="A465" s="1">
        <f>IF(M465="","",MAX(A$3:A464)+1)</f>
        <v>227</v>
      </c>
      <c r="B465" s="1"/>
      <c r="C465" s="215" t="s">
        <v>368</v>
      </c>
      <c r="D465" s="216"/>
      <c r="E465" s="216"/>
      <c r="F465" s="216"/>
      <c r="G465" s="216"/>
      <c r="H465" s="216"/>
      <c r="I465" s="216"/>
      <c r="J465" s="216"/>
      <c r="K465" s="216"/>
      <c r="L465" s="217"/>
      <c r="M465" s="1" t="s">
        <v>65</v>
      </c>
      <c r="N465" s="33">
        <v>2</v>
      </c>
      <c r="O465" s="20"/>
      <c r="P465" s="20">
        <f t="shared" si="71"/>
        <v>0</v>
      </c>
    </row>
    <row r="466" spans="1:16" s="8" customFormat="1" ht="19.5" customHeight="1" x14ac:dyDescent="0.25">
      <c r="A466" s="1" t="str">
        <f>IF(M466="","",MAX(A$3:A465)+1)</f>
        <v/>
      </c>
      <c r="B466" s="1"/>
      <c r="C466" s="66" t="s">
        <v>350</v>
      </c>
      <c r="D466" s="4"/>
      <c r="E466" s="4"/>
      <c r="F466" s="68"/>
      <c r="G466" s="5"/>
      <c r="H466" s="28"/>
      <c r="I466" s="10"/>
      <c r="J466" s="10"/>
      <c r="K466" s="10"/>
      <c r="L466" s="10"/>
      <c r="M466" s="1"/>
      <c r="N466" s="24"/>
      <c r="O466" s="20"/>
      <c r="P466" s="20">
        <f t="shared" si="71"/>
        <v>0</v>
      </c>
    </row>
    <row r="467" spans="1:16" s="8" customFormat="1" ht="19.5" customHeight="1" x14ac:dyDescent="0.25">
      <c r="A467" s="1">
        <f>IF(M467="","",MAX(A$3:A466)+1)</f>
        <v>228</v>
      </c>
      <c r="B467" s="1"/>
      <c r="C467" s="79" t="s">
        <v>364</v>
      </c>
      <c r="D467" s="4"/>
      <c r="E467" s="4"/>
      <c r="F467" s="68"/>
      <c r="G467" s="5"/>
      <c r="H467" s="28"/>
      <c r="I467" s="10"/>
      <c r="J467" s="10"/>
      <c r="K467" s="10"/>
      <c r="L467" s="10"/>
      <c r="M467" s="1" t="s">
        <v>79</v>
      </c>
      <c r="N467" s="24">
        <v>45</v>
      </c>
      <c r="O467" s="20"/>
      <c r="P467" s="20">
        <f t="shared" si="71"/>
        <v>0</v>
      </c>
    </row>
    <row r="468" spans="1:16" s="8" customFormat="1" ht="19.5" customHeight="1" x14ac:dyDescent="0.25">
      <c r="A468" s="1">
        <f>IF(M468="","",MAX(A$3:A467)+1)</f>
        <v>229</v>
      </c>
      <c r="B468" s="1"/>
      <c r="C468" s="79" t="s">
        <v>352</v>
      </c>
      <c r="D468" s="4"/>
      <c r="E468" s="4"/>
      <c r="F468" s="68"/>
      <c r="G468" s="5"/>
      <c r="H468" s="28"/>
      <c r="I468" s="10"/>
      <c r="J468" s="10"/>
      <c r="K468" s="10"/>
      <c r="L468" s="10"/>
      <c r="M468" s="1" t="s">
        <v>79</v>
      </c>
      <c r="N468" s="24">
        <f>+N467</f>
        <v>45</v>
      </c>
      <c r="O468" s="20"/>
      <c r="P468" s="20">
        <f t="shared" si="71"/>
        <v>0</v>
      </c>
    </row>
    <row r="469" spans="1:16" s="8" customFormat="1" ht="19.5" customHeight="1" x14ac:dyDescent="0.25">
      <c r="A469" s="1">
        <f>IF(M469="","",MAX(A$3:A468)+1)</f>
        <v>230</v>
      </c>
      <c r="B469" s="1"/>
      <c r="C469" s="79" t="s">
        <v>353</v>
      </c>
      <c r="D469" s="4"/>
      <c r="E469" s="4"/>
      <c r="F469" s="68"/>
      <c r="G469" s="5"/>
      <c r="H469" s="28"/>
      <c r="I469" s="10"/>
      <c r="J469" s="10"/>
      <c r="K469" s="10"/>
      <c r="L469" s="10"/>
      <c r="M469" s="1" t="s">
        <v>79</v>
      </c>
      <c r="N469" s="24">
        <v>43</v>
      </c>
      <c r="O469" s="20"/>
      <c r="P469" s="20">
        <f t="shared" si="71"/>
        <v>0</v>
      </c>
    </row>
    <row r="470" spans="1:16" s="8" customFormat="1" ht="19.5" customHeight="1" x14ac:dyDescent="0.25">
      <c r="A470" s="1" t="str">
        <f>IF(M470="","",MAX(A$3:A469)+1)</f>
        <v/>
      </c>
      <c r="B470" s="1"/>
      <c r="C470" s="66" t="s">
        <v>354</v>
      </c>
      <c r="D470" s="4"/>
      <c r="E470" s="4"/>
      <c r="F470" s="68"/>
      <c r="G470" s="5"/>
      <c r="H470" s="28"/>
      <c r="I470" s="10"/>
      <c r="J470" s="10"/>
      <c r="K470" s="10"/>
      <c r="L470" s="10"/>
      <c r="M470" s="1"/>
      <c r="N470" s="24"/>
      <c r="O470" s="20"/>
      <c r="P470" s="20">
        <f t="shared" si="71"/>
        <v>0</v>
      </c>
    </row>
    <row r="471" spans="1:16" s="8" customFormat="1" ht="19.5" customHeight="1" x14ac:dyDescent="0.25">
      <c r="A471" s="1">
        <f>IF(M471="","",MAX(A$3:A470)+1)</f>
        <v>231</v>
      </c>
      <c r="B471" s="1"/>
      <c r="C471" s="79" t="s">
        <v>364</v>
      </c>
      <c r="D471" s="4"/>
      <c r="E471" s="4"/>
      <c r="F471" s="68"/>
      <c r="G471" s="5"/>
      <c r="H471" s="28"/>
      <c r="I471" s="10"/>
      <c r="J471" s="10"/>
      <c r="K471" s="10"/>
      <c r="L471" s="10"/>
      <c r="M471" s="1" t="s">
        <v>79</v>
      </c>
      <c r="N471" s="24">
        <v>29</v>
      </c>
      <c r="O471" s="20"/>
      <c r="P471" s="20">
        <f t="shared" si="71"/>
        <v>0</v>
      </c>
    </row>
    <row r="472" spans="1:16" s="8" customFormat="1" ht="19.5" customHeight="1" x14ac:dyDescent="0.25">
      <c r="A472" s="1">
        <f>IF(M472="","",MAX(A$3:A471)+1)</f>
        <v>232</v>
      </c>
      <c r="B472" s="1"/>
      <c r="C472" s="79" t="s">
        <v>355</v>
      </c>
      <c r="D472" s="4"/>
      <c r="E472" s="4"/>
      <c r="F472" s="68"/>
      <c r="G472" s="5"/>
      <c r="H472" s="28"/>
      <c r="I472" s="10"/>
      <c r="J472" s="10"/>
      <c r="K472" s="10"/>
      <c r="L472" s="10"/>
      <c r="M472" s="1" t="s">
        <v>79</v>
      </c>
      <c r="N472" s="24">
        <f>+N471</f>
        <v>29</v>
      </c>
      <c r="O472" s="20"/>
      <c r="P472" s="20">
        <f t="shared" si="71"/>
        <v>0</v>
      </c>
    </row>
    <row r="473" spans="1:16" s="8" customFormat="1" ht="19.5" customHeight="1" x14ac:dyDescent="0.25">
      <c r="A473" s="1">
        <f>IF(M473="","",MAX(A$3:A472)+1)</f>
        <v>233</v>
      </c>
      <c r="B473" s="1"/>
      <c r="C473" s="79" t="s">
        <v>356</v>
      </c>
      <c r="D473" s="4"/>
      <c r="E473" s="4"/>
      <c r="F473" s="68"/>
      <c r="G473" s="5"/>
      <c r="H473" s="28"/>
      <c r="I473" s="10"/>
      <c r="J473" s="10"/>
      <c r="K473" s="10"/>
      <c r="L473" s="10"/>
      <c r="M473" s="1" t="s">
        <v>79</v>
      </c>
      <c r="N473" s="24">
        <v>5</v>
      </c>
      <c r="O473" s="20"/>
      <c r="P473" s="20">
        <f t="shared" si="71"/>
        <v>0</v>
      </c>
    </row>
    <row r="474" spans="1:16" s="8" customFormat="1" ht="19.5" customHeight="1" x14ac:dyDescent="0.25">
      <c r="A474" s="1" t="str">
        <f>IF(M474="","",MAX(A$3:A473)+1)</f>
        <v/>
      </c>
      <c r="B474" s="1"/>
      <c r="C474" s="66" t="s">
        <v>357</v>
      </c>
      <c r="D474" s="4"/>
      <c r="E474" s="4"/>
      <c r="F474" s="68"/>
      <c r="G474" s="5"/>
      <c r="H474" s="28"/>
      <c r="I474" s="10"/>
      <c r="J474" s="10"/>
      <c r="K474" s="10"/>
      <c r="L474" s="10"/>
      <c r="M474" s="1"/>
      <c r="N474" s="24"/>
      <c r="O474" s="20"/>
      <c r="P474" s="20">
        <f t="shared" si="71"/>
        <v>0</v>
      </c>
    </row>
    <row r="475" spans="1:16" s="8" customFormat="1" ht="19.5" customHeight="1" x14ac:dyDescent="0.25">
      <c r="A475" s="1">
        <f>IF(M475="","",MAX(A$3:A474)+1)</f>
        <v>234</v>
      </c>
      <c r="B475" s="1"/>
      <c r="C475" s="79" t="s">
        <v>365</v>
      </c>
      <c r="D475" s="4"/>
      <c r="E475" s="4"/>
      <c r="F475" s="68"/>
      <c r="G475" s="5"/>
      <c r="H475" s="28"/>
      <c r="I475" s="10"/>
      <c r="J475" s="10"/>
      <c r="K475" s="10"/>
      <c r="L475" s="10"/>
      <c r="M475" s="1" t="s">
        <v>65</v>
      </c>
      <c r="N475" s="33">
        <v>3</v>
      </c>
      <c r="O475" s="20"/>
      <c r="P475" s="20">
        <f>+O475*N475</f>
        <v>0</v>
      </c>
    </row>
    <row r="476" spans="1:16" s="8" customFormat="1" ht="19.5" customHeight="1" x14ac:dyDescent="0.25">
      <c r="A476" s="1">
        <f>IF(M476="","",MAX(A$3:A475)+1)</f>
        <v>235</v>
      </c>
      <c r="B476" s="1"/>
      <c r="C476" s="79" t="s">
        <v>369</v>
      </c>
      <c r="D476" s="4"/>
      <c r="E476" s="4"/>
      <c r="F476" s="68"/>
      <c r="G476" s="5"/>
      <c r="H476" s="28"/>
      <c r="I476" s="10"/>
      <c r="J476" s="10"/>
      <c r="K476" s="10"/>
      <c r="L476" s="10"/>
      <c r="M476" s="1" t="s">
        <v>65</v>
      </c>
      <c r="N476" s="33">
        <v>1</v>
      </c>
      <c r="O476" s="20"/>
      <c r="P476" s="20">
        <f>+O476*N476</f>
        <v>0</v>
      </c>
    </row>
    <row r="477" spans="1:16" s="8" customFormat="1" ht="19.5" customHeight="1" x14ac:dyDescent="0.25">
      <c r="A477" s="1">
        <f>IF(M477="","",MAX(A$3:A476)+1)</f>
        <v>236</v>
      </c>
      <c r="B477" s="1"/>
      <c r="C477" s="79" t="s">
        <v>366</v>
      </c>
      <c r="D477" s="4"/>
      <c r="E477" s="4"/>
      <c r="F477" s="68"/>
      <c r="G477" s="5"/>
      <c r="H477" s="28"/>
      <c r="I477" s="10"/>
      <c r="J477" s="10"/>
      <c r="K477" s="10"/>
      <c r="L477" s="10"/>
      <c r="M477" s="1" t="s">
        <v>65</v>
      </c>
      <c r="N477" s="33">
        <v>2</v>
      </c>
      <c r="O477" s="20"/>
      <c r="P477" s="20">
        <f>+O477*N477</f>
        <v>0</v>
      </c>
    </row>
    <row r="478" spans="1:16" s="8" customFormat="1" ht="19.5" customHeight="1" x14ac:dyDescent="0.25">
      <c r="A478" s="1">
        <f>IF(M478="","",MAX(A$3:A477)+1)</f>
        <v>237</v>
      </c>
      <c r="B478" s="1"/>
      <c r="C478" s="66" t="s">
        <v>370</v>
      </c>
      <c r="D478" s="4"/>
      <c r="E478" s="4"/>
      <c r="F478" s="68"/>
      <c r="G478" s="5"/>
      <c r="H478" s="28"/>
      <c r="I478" s="10"/>
      <c r="J478" s="10"/>
      <c r="K478" s="10"/>
      <c r="L478" s="10"/>
      <c r="M478" s="1" t="s">
        <v>43</v>
      </c>
      <c r="N478" s="24">
        <v>1</v>
      </c>
      <c r="O478" s="20"/>
      <c r="P478" s="20">
        <f t="shared" ref="P478" si="72">+O478*N478</f>
        <v>0</v>
      </c>
    </row>
    <row r="479" spans="1:16" s="8" customFormat="1" ht="14.45" customHeight="1" x14ac:dyDescent="0.25">
      <c r="A479" s="1" t="str">
        <f>IF(M479="","",MAX(A$3:A478)+1)</f>
        <v/>
      </c>
      <c r="B479" s="1"/>
      <c r="C479" s="89"/>
      <c r="D479" s="4"/>
      <c r="E479" s="4"/>
      <c r="F479" s="68"/>
      <c r="G479" s="5"/>
      <c r="H479" s="28"/>
      <c r="I479" s="10"/>
      <c r="J479" s="10"/>
      <c r="K479" s="10"/>
      <c r="L479" s="10"/>
      <c r="M479" s="90"/>
      <c r="N479" s="24"/>
      <c r="O479" s="20"/>
      <c r="P479" s="20"/>
    </row>
    <row r="480" spans="1:16" s="8" customFormat="1" ht="19.5" customHeight="1" x14ac:dyDescent="0.25">
      <c r="A480" s="1" t="str">
        <f>IF(M480="","",MAX(A$3:A479)+1)</f>
        <v/>
      </c>
      <c r="B480" s="1"/>
      <c r="C480" s="89" t="s">
        <v>371</v>
      </c>
      <c r="D480" s="4"/>
      <c r="E480" s="4"/>
      <c r="F480" s="68"/>
      <c r="G480" s="5"/>
      <c r="H480" s="28"/>
      <c r="I480" s="10"/>
      <c r="J480" s="10"/>
      <c r="K480" s="10"/>
      <c r="L480" s="10"/>
      <c r="M480" s="90"/>
      <c r="N480" s="24"/>
      <c r="O480" s="20"/>
      <c r="P480" s="20"/>
    </row>
    <row r="481" spans="1:16" s="8" customFormat="1" ht="19.5" customHeight="1" collapsed="1" x14ac:dyDescent="0.25">
      <c r="A481" s="1">
        <f>IF(M481="","",MAX(A$3:A480)+1)</f>
        <v>238</v>
      </c>
      <c r="B481" s="1"/>
      <c r="C481" s="66" t="s">
        <v>342</v>
      </c>
      <c r="D481" s="4"/>
      <c r="E481" s="4"/>
      <c r="F481" s="68"/>
      <c r="G481" s="5"/>
      <c r="H481" s="28"/>
      <c r="I481" s="10"/>
      <c r="J481" s="10"/>
      <c r="K481" s="10"/>
      <c r="L481" s="10"/>
      <c r="M481" s="1" t="s">
        <v>79</v>
      </c>
      <c r="N481" s="24">
        <v>94</v>
      </c>
      <c r="O481" s="20"/>
      <c r="P481" s="20">
        <f t="shared" ref="P481" si="73">+O481*N481</f>
        <v>0</v>
      </c>
    </row>
    <row r="482" spans="1:16" s="8" customFormat="1" ht="16.149999999999999" hidden="1" customHeight="1" outlineLevel="1" x14ac:dyDescent="0.25">
      <c r="A482" s="1" t="str">
        <f>IF(M482="","",MAX(A$3:A481)+1)</f>
        <v/>
      </c>
      <c r="B482" s="1"/>
      <c r="C482" s="40"/>
      <c r="D482" s="40" t="s">
        <v>559</v>
      </c>
      <c r="E482" s="55"/>
      <c r="F482" s="34"/>
      <c r="G482" s="38"/>
      <c r="H482" s="34"/>
      <c r="I482" s="38"/>
      <c r="J482" s="34">
        <v>94</v>
      </c>
      <c r="K482" s="38"/>
      <c r="L482" s="50">
        <f>+J482*H482*F482</f>
        <v>0</v>
      </c>
      <c r="M482" s="1"/>
      <c r="N482" s="1"/>
      <c r="O482" s="20"/>
      <c r="P482" s="20"/>
    </row>
    <row r="483" spans="1:16" s="8" customFormat="1" ht="8.4499999999999993" hidden="1" customHeight="1" outlineLevel="1" x14ac:dyDescent="0.25">
      <c r="A483" s="1" t="str">
        <f>IF(M483="","",MAX(A$3:A482)+1)</f>
        <v/>
      </c>
      <c r="B483" s="1"/>
      <c r="C483" s="40"/>
      <c r="D483" s="55"/>
      <c r="E483" s="39"/>
      <c r="F483" s="34"/>
      <c r="G483" s="38"/>
      <c r="H483" s="55"/>
      <c r="I483" s="38"/>
      <c r="J483" s="41"/>
      <c r="K483" s="38"/>
      <c r="L483" s="50"/>
      <c r="M483" s="1"/>
      <c r="N483" s="1"/>
      <c r="O483" s="20"/>
      <c r="P483" s="20"/>
    </row>
    <row r="484" spans="1:16" s="8" customFormat="1" ht="16.149999999999999" hidden="1" customHeight="1" outlineLevel="1" x14ac:dyDescent="0.25">
      <c r="A484" s="1" t="str">
        <f>IF(M484="","",MAX(A$3:A483)+1)</f>
        <v/>
      </c>
      <c r="B484" s="1"/>
      <c r="C484" s="40"/>
      <c r="D484" s="35"/>
      <c r="E484" s="39"/>
      <c r="F484" s="34"/>
      <c r="G484" s="38"/>
      <c r="H484" s="34"/>
      <c r="I484" s="38"/>
      <c r="J484" s="34">
        <f>SUM(J482:J483)</f>
        <v>94</v>
      </c>
      <c r="K484" s="38"/>
      <c r="L484" s="50"/>
      <c r="M484" s="1"/>
      <c r="N484" s="1"/>
      <c r="O484" s="20"/>
      <c r="P484" s="20"/>
    </row>
    <row r="485" spans="1:16" s="8" customFormat="1" ht="19.5" customHeight="1" x14ac:dyDescent="0.25">
      <c r="A485" s="1" t="str">
        <f>IF(M485="","",MAX(A$3:A484)+1)</f>
        <v/>
      </c>
      <c r="B485" s="1"/>
      <c r="C485" s="66" t="s">
        <v>343</v>
      </c>
      <c r="D485" s="4"/>
      <c r="E485" s="4"/>
      <c r="F485" s="68"/>
      <c r="G485" s="5"/>
      <c r="H485" s="28"/>
      <c r="I485" s="10"/>
      <c r="J485" s="10"/>
      <c r="K485" s="10"/>
      <c r="L485" s="10"/>
      <c r="M485" s="1"/>
      <c r="N485" s="24"/>
      <c r="O485" s="20"/>
      <c r="P485" s="20">
        <f t="shared" ref="P485:P489" si="74">+O485*N485</f>
        <v>0</v>
      </c>
    </row>
    <row r="486" spans="1:16" s="8" customFormat="1" ht="19.5" customHeight="1" x14ac:dyDescent="0.25">
      <c r="A486" s="1">
        <f>IF(M486="","",MAX(A$3:A485)+1)</f>
        <v>239</v>
      </c>
      <c r="B486" s="1"/>
      <c r="C486" s="79" t="s">
        <v>344</v>
      </c>
      <c r="D486" s="4"/>
      <c r="E486" s="4"/>
      <c r="F486" s="68"/>
      <c r="G486" s="5"/>
      <c r="H486" s="28"/>
      <c r="I486" s="10"/>
      <c r="J486" s="10"/>
      <c r="K486" s="10"/>
      <c r="L486" s="10"/>
      <c r="M486" s="1" t="s">
        <v>79</v>
      </c>
      <c r="N486" s="24">
        <f>+J479+J482</f>
        <v>94</v>
      </c>
      <c r="O486" s="20"/>
      <c r="P486" s="20">
        <f t="shared" si="74"/>
        <v>0</v>
      </c>
    </row>
    <row r="487" spans="1:16" s="8" customFormat="1" ht="19.5" customHeight="1" x14ac:dyDescent="0.25">
      <c r="A487" s="1">
        <f>IF(M487="","",MAX(A$3:A486)+1)</f>
        <v>240</v>
      </c>
      <c r="B487" s="1"/>
      <c r="C487" s="79" t="s">
        <v>345</v>
      </c>
      <c r="D487" s="4"/>
      <c r="E487" s="4"/>
      <c r="F487" s="68"/>
      <c r="G487" s="5"/>
      <c r="H487" s="28"/>
      <c r="I487" s="10"/>
      <c r="J487" s="10"/>
      <c r="K487" s="10"/>
      <c r="L487" s="10"/>
      <c r="M487" s="1" t="s">
        <v>79</v>
      </c>
      <c r="N487" s="24">
        <f>+N486</f>
        <v>94</v>
      </c>
      <c r="O487" s="20"/>
      <c r="P487" s="20">
        <f t="shared" si="74"/>
        <v>0</v>
      </c>
    </row>
    <row r="488" spans="1:16" s="8" customFormat="1" ht="19.5" customHeight="1" x14ac:dyDescent="0.25">
      <c r="A488" s="1">
        <f>IF(M488="","",MAX(A$3:A487)+1)</f>
        <v>241</v>
      </c>
      <c r="B488" s="1"/>
      <c r="C488" s="79" t="s">
        <v>346</v>
      </c>
      <c r="D488" s="4"/>
      <c r="E488" s="4"/>
      <c r="F488" s="68"/>
      <c r="G488" s="5"/>
      <c r="H488" s="28"/>
      <c r="I488" s="10"/>
      <c r="J488" s="10"/>
      <c r="K488" s="10"/>
      <c r="L488" s="10"/>
      <c r="M488" s="1" t="s">
        <v>79</v>
      </c>
      <c r="N488" s="24">
        <f>+N486</f>
        <v>94</v>
      </c>
      <c r="O488" s="20"/>
      <c r="P488" s="20">
        <f t="shared" si="74"/>
        <v>0</v>
      </c>
    </row>
    <row r="489" spans="1:16" s="8" customFormat="1" ht="19.5" customHeight="1" x14ac:dyDescent="0.25">
      <c r="A489" s="1">
        <f>IF(M489="","",MAX(A$3:A488)+1)</f>
        <v>242</v>
      </c>
      <c r="B489" s="1"/>
      <c r="C489" s="79" t="s">
        <v>347</v>
      </c>
      <c r="D489" s="4"/>
      <c r="E489" s="4"/>
      <c r="F489" s="68"/>
      <c r="G489" s="5"/>
      <c r="H489" s="28"/>
      <c r="I489" s="10"/>
      <c r="J489" s="10"/>
      <c r="K489" s="10"/>
      <c r="L489" s="10"/>
      <c r="M489" s="1" t="s">
        <v>149</v>
      </c>
      <c r="N489" s="24">
        <f>1*0.4*N488</f>
        <v>37.6</v>
      </c>
      <c r="O489" s="20"/>
      <c r="P489" s="20">
        <f t="shared" si="74"/>
        <v>0</v>
      </c>
    </row>
    <row r="490" spans="1:16" s="8" customFormat="1" ht="19.5" customHeight="1" x14ac:dyDescent="0.25">
      <c r="A490" s="1">
        <f>IF(M490="","",MAX(A$3:A489)+1)</f>
        <v>243</v>
      </c>
      <c r="B490" s="1"/>
      <c r="C490" s="79" t="s">
        <v>372</v>
      </c>
      <c r="D490" s="4"/>
      <c r="E490" s="4"/>
      <c r="F490" s="68"/>
      <c r="G490" s="5"/>
      <c r="H490" s="28"/>
      <c r="I490" s="10"/>
      <c r="J490" s="10"/>
      <c r="K490" s="10"/>
      <c r="L490" s="10"/>
      <c r="M490" s="90" t="s">
        <v>303</v>
      </c>
      <c r="N490" s="24"/>
      <c r="O490" s="20"/>
      <c r="P490" s="20">
        <f t="shared" ref="P490:P491" si="75">+O490*N490</f>
        <v>0</v>
      </c>
    </row>
    <row r="491" spans="1:16" s="8" customFormat="1" ht="19.5" customHeight="1" x14ac:dyDescent="0.25">
      <c r="A491" s="1" t="str">
        <f>IF(M491="","",MAX(A$3:A490)+1)</f>
        <v/>
      </c>
      <c r="B491" s="1"/>
      <c r="C491" s="66" t="s">
        <v>357</v>
      </c>
      <c r="D491" s="4"/>
      <c r="E491" s="4"/>
      <c r="F491" s="68"/>
      <c r="G491" s="5"/>
      <c r="H491" s="28"/>
      <c r="I491" s="10"/>
      <c r="J491" s="10"/>
      <c r="K491" s="10"/>
      <c r="L491" s="10"/>
      <c r="M491" s="1"/>
      <c r="N491" s="24"/>
      <c r="O491" s="20"/>
      <c r="P491" s="20">
        <f t="shared" si="75"/>
        <v>0</v>
      </c>
    </row>
    <row r="492" spans="1:16" s="8" customFormat="1" ht="19.5" customHeight="1" x14ac:dyDescent="0.25">
      <c r="A492" s="1">
        <f>IF(M492="","",MAX(A$3:A491)+1)</f>
        <v>244</v>
      </c>
      <c r="B492" s="1"/>
      <c r="C492" s="79" t="s">
        <v>373</v>
      </c>
      <c r="D492" s="4"/>
      <c r="E492" s="4"/>
      <c r="F492" s="68"/>
      <c r="G492" s="5"/>
      <c r="H492" s="28"/>
      <c r="I492" s="10"/>
      <c r="J492" s="10"/>
      <c r="K492" s="10"/>
      <c r="L492" s="10"/>
      <c r="M492" s="1" t="s">
        <v>65</v>
      </c>
      <c r="N492" s="33">
        <v>7</v>
      </c>
      <c r="O492" s="20"/>
      <c r="P492" s="20">
        <f>+O492*N492</f>
        <v>0</v>
      </c>
    </row>
    <row r="493" spans="1:16" s="8" customFormat="1" ht="19.5" customHeight="1" x14ac:dyDescent="0.25">
      <c r="A493" s="1" t="str">
        <f>IF(M493="","",MAX(A$3:A492)+1)</f>
        <v/>
      </c>
      <c r="B493" s="1"/>
      <c r="C493" s="79"/>
      <c r="D493" s="4"/>
      <c r="E493" s="4"/>
      <c r="F493" s="68"/>
      <c r="G493" s="5"/>
      <c r="H493" s="28"/>
      <c r="I493" s="10"/>
      <c r="J493" s="10"/>
      <c r="K493" s="10"/>
      <c r="L493" s="10"/>
      <c r="M493" s="1"/>
      <c r="N493" s="33"/>
      <c r="O493" s="20"/>
      <c r="P493" s="20"/>
    </row>
    <row r="494" spans="1:16" s="8" customFormat="1" ht="18" customHeight="1" x14ac:dyDescent="0.25">
      <c r="A494" s="1" t="str">
        <f>IF(M494="","",MAX(A$3:A493)+1)</f>
        <v/>
      </c>
      <c r="B494" s="1"/>
      <c r="C494" s="29" t="s">
        <v>374</v>
      </c>
      <c r="D494" s="10"/>
      <c r="E494" s="10"/>
      <c r="F494" s="10"/>
      <c r="G494" s="10"/>
      <c r="H494" s="10"/>
      <c r="I494" s="10"/>
      <c r="J494" s="10"/>
      <c r="K494" s="10"/>
      <c r="L494" s="10"/>
      <c r="M494" s="1"/>
      <c r="N494" s="1"/>
      <c r="O494" s="20"/>
      <c r="P494" s="20">
        <f t="shared" ref="P494:P495" si="76">+O494*N494</f>
        <v>0</v>
      </c>
    </row>
    <row r="495" spans="1:16" s="8" customFormat="1" ht="13.15" customHeight="1" x14ac:dyDescent="0.25">
      <c r="A495" s="1" t="str">
        <f>IF(M495="","",MAX(A$3:A494)+1)</f>
        <v/>
      </c>
      <c r="B495" s="1"/>
      <c r="C495" s="64"/>
      <c r="D495" s="10"/>
      <c r="E495" s="10"/>
      <c r="F495" s="10"/>
      <c r="G495" s="10"/>
      <c r="H495" s="10"/>
      <c r="I495" s="10"/>
      <c r="J495" s="10"/>
      <c r="K495" s="10"/>
      <c r="L495" s="10"/>
      <c r="M495" s="2"/>
      <c r="N495" s="2"/>
      <c r="O495" s="20"/>
      <c r="P495" s="20">
        <f t="shared" si="76"/>
        <v>0</v>
      </c>
    </row>
    <row r="496" spans="1:16" s="8" customFormat="1" ht="18" customHeight="1" collapsed="1" x14ac:dyDescent="0.25">
      <c r="A496" s="1" t="str">
        <f>IF(M496="","",MAX(A$3:A495)+1)</f>
        <v/>
      </c>
      <c r="B496" s="1"/>
      <c r="C496" s="65" t="s">
        <v>375</v>
      </c>
      <c r="D496" s="10"/>
      <c r="E496" s="10"/>
      <c r="F496" s="10"/>
      <c r="G496" s="10"/>
      <c r="H496" s="69"/>
      <c r="I496" s="10"/>
      <c r="J496" s="10"/>
      <c r="K496" s="10"/>
      <c r="L496" s="10"/>
      <c r="M496" s="1"/>
      <c r="N496" s="1"/>
      <c r="O496" s="20"/>
      <c r="P496" s="20">
        <f t="shared" ref="P496:P499" si="77">+O496*N496</f>
        <v>0</v>
      </c>
    </row>
    <row r="497" spans="1:20" s="8" customFormat="1" ht="18" customHeight="1" x14ac:dyDescent="0.25">
      <c r="A497" s="1" t="str">
        <f>IF(M497="","",MAX(A$3:A496)+1)</f>
        <v/>
      </c>
      <c r="B497" s="1" t="s">
        <v>376</v>
      </c>
      <c r="C497" s="65" t="s">
        <v>377</v>
      </c>
      <c r="D497" s="10"/>
      <c r="E497" s="10"/>
      <c r="F497" s="10"/>
      <c r="G497" s="10"/>
      <c r="H497" s="69"/>
      <c r="I497" s="10"/>
      <c r="J497" s="10"/>
      <c r="K497" s="10"/>
      <c r="L497" s="10"/>
      <c r="M497" s="1"/>
      <c r="N497" s="1"/>
      <c r="O497" s="20"/>
      <c r="P497" s="20">
        <f t="shared" si="77"/>
        <v>0</v>
      </c>
    </row>
    <row r="498" spans="1:20" s="8" customFormat="1" ht="18" customHeight="1" x14ac:dyDescent="0.25">
      <c r="A498" s="1">
        <f>IF(M498="","",MAX(A$3:A497)+1)</f>
        <v>245</v>
      </c>
      <c r="B498" s="1"/>
      <c r="C498" s="70" t="s">
        <v>378</v>
      </c>
      <c r="D498" s="10"/>
      <c r="E498" s="10"/>
      <c r="F498" s="10"/>
      <c r="G498" s="10"/>
      <c r="H498" s="69"/>
      <c r="I498" s="10"/>
      <c r="J498" s="10"/>
      <c r="K498" s="10"/>
      <c r="L498" s="10"/>
      <c r="M498" s="1" t="s">
        <v>43</v>
      </c>
      <c r="N498" s="1">
        <v>1</v>
      </c>
      <c r="O498" s="20"/>
      <c r="P498" s="20">
        <f t="shared" si="77"/>
        <v>0</v>
      </c>
    </row>
    <row r="499" spans="1:20" s="8" customFormat="1" ht="18" customHeight="1" x14ac:dyDescent="0.25">
      <c r="A499" s="1">
        <f>IF(M499="","",MAX(A$3:A498)+1)</f>
        <v>246</v>
      </c>
      <c r="B499" s="1"/>
      <c r="C499" s="70" t="s">
        <v>379</v>
      </c>
      <c r="D499" s="10"/>
      <c r="E499" s="10"/>
      <c r="F499" s="10"/>
      <c r="G499" s="10"/>
      <c r="H499" s="69"/>
      <c r="I499" s="10"/>
      <c r="J499" s="10"/>
      <c r="K499" s="10"/>
      <c r="L499" s="10"/>
      <c r="M499" s="1" t="s">
        <v>43</v>
      </c>
      <c r="N499" s="1">
        <v>1</v>
      </c>
      <c r="O499" s="20"/>
      <c r="P499" s="20">
        <f t="shared" si="77"/>
        <v>0</v>
      </c>
    </row>
    <row r="500" spans="1:20" s="8" customFormat="1" ht="7.9" customHeight="1" x14ac:dyDescent="0.25">
      <c r="A500" s="1" t="str">
        <f>IF(M500="","",MAX(A$3:A499)+1)</f>
        <v/>
      </c>
      <c r="B500" s="1"/>
      <c r="C500" s="70"/>
      <c r="D500" s="10"/>
      <c r="E500" s="10"/>
      <c r="F500" s="10"/>
      <c r="G500" s="10"/>
      <c r="H500" s="69"/>
      <c r="I500" s="10"/>
      <c r="J500" s="10"/>
      <c r="K500" s="10"/>
      <c r="L500" s="10"/>
      <c r="M500" s="1"/>
      <c r="N500" s="1"/>
      <c r="O500" s="20"/>
      <c r="P500" s="20"/>
    </row>
    <row r="501" spans="1:20" s="8" customFormat="1" ht="23.25" customHeight="1" x14ac:dyDescent="0.25">
      <c r="A501" s="1">
        <f>IF(M501="","",MAX(A$3:A500)+1)</f>
        <v>247</v>
      </c>
      <c r="B501" s="1" t="s">
        <v>376</v>
      </c>
      <c r="C501" s="173" t="s">
        <v>380</v>
      </c>
      <c r="D501" s="174"/>
      <c r="E501" s="174"/>
      <c r="F501" s="174"/>
      <c r="G501" s="174"/>
      <c r="H501" s="174"/>
      <c r="I501" s="174"/>
      <c r="J501" s="174"/>
      <c r="K501" s="174"/>
      <c r="L501" s="175"/>
      <c r="M501" s="1" t="s">
        <v>381</v>
      </c>
      <c r="N501" s="1">
        <v>1</v>
      </c>
      <c r="O501" s="20"/>
      <c r="P501" s="20">
        <f>+O501*N501</f>
        <v>0</v>
      </c>
    </row>
    <row r="502" spans="1:20" s="8" customFormat="1" ht="24.75" customHeight="1" x14ac:dyDescent="0.25">
      <c r="A502" s="1" t="str">
        <f>IF(M502="","",MAX(A$3:A501)+1)</f>
        <v/>
      </c>
      <c r="B502" s="1"/>
      <c r="C502" s="79"/>
      <c r="D502" s="4"/>
      <c r="E502" s="4"/>
      <c r="F502" s="68"/>
      <c r="G502" s="5"/>
      <c r="H502" s="28"/>
      <c r="I502" s="10"/>
      <c r="J502" s="10"/>
      <c r="K502" s="10"/>
      <c r="L502" s="10"/>
      <c r="M502" s="1"/>
      <c r="N502" s="33"/>
      <c r="O502" s="20"/>
      <c r="P502" s="20"/>
    </row>
    <row r="503" spans="1:20" s="8" customFormat="1" ht="18" customHeight="1" x14ac:dyDescent="0.25">
      <c r="A503" s="1" t="str">
        <f>IF(M503="","",MAX(A$3:A502)+1)</f>
        <v/>
      </c>
      <c r="B503" s="1"/>
      <c r="C503" s="29" t="s">
        <v>382</v>
      </c>
      <c r="D503" s="10"/>
      <c r="E503" s="10"/>
      <c r="F503" s="10"/>
      <c r="G503" s="10"/>
      <c r="H503" s="10"/>
      <c r="I503" s="10"/>
      <c r="J503" s="10"/>
      <c r="K503" s="10"/>
      <c r="L503" s="10"/>
      <c r="M503" s="1"/>
      <c r="N503" s="1"/>
      <c r="O503" s="20"/>
      <c r="P503" s="20">
        <f t="shared" ref="P503" si="78">+O503*N503</f>
        <v>0</v>
      </c>
    </row>
    <row r="504" spans="1:20" s="8" customFormat="1" ht="13.15" customHeight="1" x14ac:dyDescent="0.25">
      <c r="A504" s="1" t="str">
        <f>IF(M504="","",MAX(A$3:A503)+1)</f>
        <v/>
      </c>
      <c r="B504" s="1"/>
      <c r="C504" s="43"/>
      <c r="D504" s="10"/>
      <c r="E504" s="10"/>
      <c r="F504" s="10"/>
      <c r="G504" s="10"/>
      <c r="H504" s="10"/>
      <c r="I504" s="10"/>
      <c r="J504" s="10"/>
      <c r="K504" s="10"/>
      <c r="L504" s="10"/>
      <c r="M504" s="2"/>
      <c r="N504" s="2"/>
      <c r="O504" s="20"/>
      <c r="P504" s="20">
        <f t="shared" si="28"/>
        <v>0</v>
      </c>
    </row>
    <row r="505" spans="1:20" s="8" customFormat="1" ht="18" customHeight="1" collapsed="1" x14ac:dyDescent="0.25">
      <c r="A505" s="1" t="str">
        <f>IF(M505="","",MAX(A$3:A504)+1)</f>
        <v/>
      </c>
      <c r="B505" s="1" t="s">
        <v>383</v>
      </c>
      <c r="C505" s="56" t="s">
        <v>384</v>
      </c>
      <c r="D505" s="10"/>
      <c r="E505" s="10"/>
      <c r="F505" s="10"/>
      <c r="G505" s="10"/>
      <c r="H505" s="69"/>
      <c r="I505" s="10"/>
      <c r="J505" s="10"/>
      <c r="K505" s="10"/>
      <c r="L505" s="10"/>
      <c r="M505" s="1"/>
      <c r="N505" s="1"/>
      <c r="O505" s="20"/>
      <c r="P505" s="20">
        <f t="shared" si="28"/>
        <v>0</v>
      </c>
    </row>
    <row r="506" spans="1:20" s="8" customFormat="1" ht="19.5" customHeight="1" x14ac:dyDescent="0.25">
      <c r="A506" s="1">
        <f>IF(M506="","",MAX(A$3:A505)+1)</f>
        <v>248</v>
      </c>
      <c r="B506" s="1"/>
      <c r="C506" s="88" t="s">
        <v>385</v>
      </c>
      <c r="D506" s="4"/>
      <c r="E506" s="4"/>
      <c r="F506" s="68"/>
      <c r="G506" s="5"/>
      <c r="H506" s="28"/>
      <c r="I506" s="10"/>
      <c r="J506" s="10"/>
      <c r="K506" s="10"/>
      <c r="L506" s="10"/>
      <c r="M506" s="1" t="s">
        <v>386</v>
      </c>
      <c r="N506" s="24">
        <v>140</v>
      </c>
      <c r="O506" s="20"/>
      <c r="P506" s="20">
        <f>+O506*N506</f>
        <v>0</v>
      </c>
    </row>
    <row r="507" spans="1:20" s="8" customFormat="1" ht="19.5" customHeight="1" x14ac:dyDescent="0.25">
      <c r="A507" s="1">
        <f>IF(M507="","",MAX(A$3:A506)+1)</f>
        <v>249</v>
      </c>
      <c r="B507" s="1"/>
      <c r="C507" s="88" t="s">
        <v>387</v>
      </c>
      <c r="D507" s="4"/>
      <c r="E507" s="4"/>
      <c r="F507" s="68"/>
      <c r="G507" s="5"/>
      <c r="H507" s="28"/>
      <c r="I507" s="10"/>
      <c r="J507" s="10"/>
      <c r="K507" s="10"/>
      <c r="L507" s="10"/>
      <c r="M507" s="1" t="s">
        <v>43</v>
      </c>
      <c r="N507" s="24">
        <v>1</v>
      </c>
      <c r="O507" s="20"/>
      <c r="P507" s="20">
        <f>+O507*N507</f>
        <v>0</v>
      </c>
    </row>
    <row r="508" spans="1:20" s="8" customFormat="1" ht="5.25" customHeight="1" x14ac:dyDescent="0.25">
      <c r="A508" s="1" t="str">
        <f>IF(M508="","",MAX(A$3:A507)+1)</f>
        <v/>
      </c>
      <c r="B508" s="1"/>
      <c r="C508" s="66"/>
      <c r="D508" s="4"/>
      <c r="E508" s="4"/>
      <c r="F508" s="68"/>
      <c r="G508" s="5"/>
      <c r="H508" s="28"/>
      <c r="I508" s="10"/>
      <c r="J508" s="10"/>
      <c r="K508" s="10"/>
      <c r="L508" s="10"/>
      <c r="M508" s="1"/>
      <c r="N508" s="24"/>
      <c r="O508" s="20"/>
      <c r="P508" s="20">
        <f t="shared" ref="P508:P542" si="79">+O508*N508</f>
        <v>0</v>
      </c>
    </row>
    <row r="509" spans="1:20" s="8" customFormat="1" ht="39" customHeight="1" x14ac:dyDescent="0.25">
      <c r="A509" s="1" t="str">
        <f>IF(M509="","",MAX(A$3:A508)+1)</f>
        <v/>
      </c>
      <c r="B509" s="1"/>
      <c r="C509" s="72"/>
      <c r="D509" s="10"/>
      <c r="E509" s="10"/>
      <c r="F509" s="10"/>
      <c r="G509" s="10"/>
      <c r="H509" s="10"/>
      <c r="I509" s="10"/>
      <c r="J509" s="10"/>
      <c r="K509" s="10"/>
      <c r="L509" s="10"/>
      <c r="M509" s="1"/>
      <c r="N509" s="24"/>
      <c r="O509" s="20"/>
      <c r="P509" s="20">
        <f t="shared" si="79"/>
        <v>0</v>
      </c>
      <c r="T509" s="143">
        <f t="shared" ref="T509" si="80">+R509-P509</f>
        <v>0</v>
      </c>
    </row>
    <row r="510" spans="1:20" s="8" customFormat="1" ht="18" customHeight="1" x14ac:dyDescent="0.25">
      <c r="A510" s="1" t="str">
        <f>IF(M510="","",MAX(A$3:A509)+1)</f>
        <v/>
      </c>
      <c r="B510" s="1" t="s">
        <v>388</v>
      </c>
      <c r="C510" s="29" t="s">
        <v>389</v>
      </c>
      <c r="D510" s="10"/>
      <c r="E510" s="10"/>
      <c r="F510" s="10"/>
      <c r="G510" s="10"/>
      <c r="H510" s="10"/>
      <c r="I510" s="10"/>
      <c r="J510" s="10"/>
      <c r="K510" s="10"/>
      <c r="L510" s="10"/>
      <c r="M510" s="1"/>
      <c r="N510" s="1"/>
      <c r="O510" s="20"/>
      <c r="P510" s="20">
        <f t="shared" si="79"/>
        <v>0</v>
      </c>
    </row>
    <row r="511" spans="1:20" s="8" customFormat="1" ht="8.4499999999999993" customHeight="1" x14ac:dyDescent="0.25">
      <c r="A511" s="1" t="str">
        <f>IF(M511="","",MAX(A$3:A510)+1)</f>
        <v/>
      </c>
      <c r="B511" s="1"/>
      <c r="C511" s="29"/>
      <c r="D511" s="10"/>
      <c r="E511" s="10"/>
      <c r="F511" s="10"/>
      <c r="G511" s="10"/>
      <c r="H511" s="10"/>
      <c r="I511" s="10"/>
      <c r="J511" s="10"/>
      <c r="K511" s="10"/>
      <c r="L511" s="10"/>
      <c r="M511" s="1"/>
      <c r="N511" s="1"/>
      <c r="O511" s="20"/>
      <c r="P511" s="20">
        <f t="shared" si="79"/>
        <v>0</v>
      </c>
    </row>
    <row r="512" spans="1:20" s="8" customFormat="1" ht="16.899999999999999" customHeight="1" x14ac:dyDescent="0.25">
      <c r="A512" s="1" t="str">
        <f>IF(M512="","",MAX(A$3:A511)+1)</f>
        <v/>
      </c>
      <c r="B512" s="1" t="s">
        <v>390</v>
      </c>
      <c r="C512" s="145" t="s">
        <v>391</v>
      </c>
      <c r="D512" s="10"/>
      <c r="E512" s="10"/>
      <c r="F512" s="10"/>
      <c r="G512" s="10"/>
      <c r="H512" s="10"/>
      <c r="I512" s="10"/>
      <c r="J512" s="10"/>
      <c r="K512" s="10"/>
      <c r="L512" s="10"/>
      <c r="M512" s="1"/>
      <c r="N512" s="1"/>
      <c r="O512" s="20"/>
      <c r="P512" s="20">
        <f t="shared" si="79"/>
        <v>0</v>
      </c>
    </row>
    <row r="513" spans="1:16" s="8" customFormat="1" ht="18" customHeight="1" x14ac:dyDescent="0.25">
      <c r="A513" s="1" t="str">
        <f>IF(M513="","",MAX(A$3:A512)+1)</f>
        <v/>
      </c>
      <c r="B513" s="1" t="s">
        <v>392</v>
      </c>
      <c r="C513" s="56" t="s">
        <v>393</v>
      </c>
      <c r="D513" s="10"/>
      <c r="E513" s="10"/>
      <c r="F513" s="10"/>
      <c r="G513" s="10"/>
      <c r="H513" s="10"/>
      <c r="I513" s="10"/>
      <c r="J513" s="10"/>
      <c r="K513" s="10"/>
      <c r="L513" s="10"/>
      <c r="M513" s="1"/>
      <c r="N513" s="1"/>
      <c r="O513" s="20"/>
      <c r="P513" s="20">
        <f t="shared" si="79"/>
        <v>0</v>
      </c>
    </row>
    <row r="514" spans="1:16" s="8" customFormat="1" ht="79.150000000000006" customHeight="1" x14ac:dyDescent="0.25">
      <c r="A514" s="1">
        <f>IF(M514="","",MAX(A$3:A513)+1)</f>
        <v>250</v>
      </c>
      <c r="B514" s="1"/>
      <c r="C514" s="167" t="s">
        <v>394</v>
      </c>
      <c r="D514" s="168"/>
      <c r="E514" s="168"/>
      <c r="F514" s="168"/>
      <c r="G514" s="168"/>
      <c r="H514" s="168"/>
      <c r="I514" s="168"/>
      <c r="J514" s="168"/>
      <c r="K514" s="168"/>
      <c r="L514" s="169"/>
      <c r="M514" s="67" t="s">
        <v>395</v>
      </c>
      <c r="N514" s="1"/>
      <c r="O514" s="20"/>
      <c r="P514" s="20">
        <f t="shared" si="79"/>
        <v>0</v>
      </c>
    </row>
    <row r="515" spans="1:16" s="8" customFormat="1" ht="6" customHeight="1" x14ac:dyDescent="0.25">
      <c r="A515" s="1" t="str">
        <f>IF(M515="","",MAX(A$3:A514)+1)</f>
        <v/>
      </c>
      <c r="B515" s="1"/>
      <c r="C515" s="63"/>
      <c r="D515" s="63"/>
      <c r="E515" s="63"/>
      <c r="F515" s="63"/>
      <c r="G515" s="63"/>
      <c r="H515" s="63"/>
      <c r="I515" s="63"/>
      <c r="J515" s="63"/>
      <c r="K515" s="63"/>
      <c r="L515" s="63"/>
      <c r="M515" s="67"/>
      <c r="N515" s="1"/>
      <c r="O515" s="20"/>
      <c r="P515" s="20"/>
    </row>
    <row r="516" spans="1:16" s="8" customFormat="1" ht="18" customHeight="1" x14ac:dyDescent="0.25">
      <c r="A516" s="1" t="str">
        <f>IF(M516="","",MAX(A$3:A515)+1)</f>
        <v/>
      </c>
      <c r="B516" s="1" t="s">
        <v>396</v>
      </c>
      <c r="C516" s="56" t="s">
        <v>397</v>
      </c>
      <c r="D516" s="10"/>
      <c r="E516" s="10"/>
      <c r="F516" s="10"/>
      <c r="G516" s="10"/>
      <c r="H516" s="10"/>
      <c r="I516" s="10"/>
      <c r="J516" s="10"/>
      <c r="K516" s="10"/>
      <c r="L516" s="10"/>
      <c r="M516" s="1"/>
      <c r="N516" s="1"/>
      <c r="O516" s="20"/>
      <c r="P516" s="20">
        <f t="shared" si="79"/>
        <v>0</v>
      </c>
    </row>
    <row r="517" spans="1:16" s="8" customFormat="1" ht="98.45" customHeight="1" x14ac:dyDescent="0.25">
      <c r="A517" s="1">
        <f>IF(M517="","",MAX(A$3:A516)+1)</f>
        <v>251</v>
      </c>
      <c r="B517" s="1"/>
      <c r="C517" s="167" t="s">
        <v>398</v>
      </c>
      <c r="D517" s="168"/>
      <c r="E517" s="168"/>
      <c r="F517" s="168"/>
      <c r="G517" s="168"/>
      <c r="H517" s="168"/>
      <c r="I517" s="168"/>
      <c r="J517" s="168"/>
      <c r="K517" s="168"/>
      <c r="L517" s="169"/>
      <c r="M517" s="1" t="s">
        <v>43</v>
      </c>
      <c r="N517" s="1">
        <v>1</v>
      </c>
      <c r="O517" s="20"/>
      <c r="P517" s="20">
        <f t="shared" si="79"/>
        <v>0</v>
      </c>
    </row>
    <row r="518" spans="1:16" s="8" customFormat="1" ht="6" customHeight="1" x14ac:dyDescent="0.25">
      <c r="A518" s="1" t="str">
        <f>IF(M518="","",MAX(A$3:A517)+1)</f>
        <v/>
      </c>
      <c r="B518" s="1"/>
      <c r="C518" s="63"/>
      <c r="D518" s="63"/>
      <c r="E518" s="63"/>
      <c r="F518" s="63"/>
      <c r="G518" s="63"/>
      <c r="H518" s="63"/>
      <c r="I518" s="63"/>
      <c r="J518" s="63"/>
      <c r="K518" s="63"/>
      <c r="L518" s="63"/>
      <c r="M518" s="1"/>
      <c r="N518" s="1"/>
      <c r="O518" s="20"/>
      <c r="P518" s="20"/>
    </row>
    <row r="519" spans="1:16" s="8" customFormat="1" ht="18" customHeight="1" x14ac:dyDescent="0.25">
      <c r="A519" s="1" t="str">
        <f>IF(M519="","",MAX(A$3:A518)+1)</f>
        <v/>
      </c>
      <c r="B519" s="1" t="s">
        <v>399</v>
      </c>
      <c r="C519" s="56" t="s">
        <v>400</v>
      </c>
      <c r="D519" s="10"/>
      <c r="E519" s="10"/>
      <c r="F519" s="10"/>
      <c r="G519" s="10"/>
      <c r="H519" s="10"/>
      <c r="I519" s="10"/>
      <c r="J519" s="10"/>
      <c r="K519" s="10"/>
      <c r="L519" s="10"/>
      <c r="M519" s="1"/>
      <c r="N519" s="1"/>
      <c r="O519" s="20"/>
      <c r="P519" s="20">
        <f t="shared" ref="P519:P520" si="81">+O519*N519</f>
        <v>0</v>
      </c>
    </row>
    <row r="520" spans="1:16" s="8" customFormat="1" ht="79.150000000000006" customHeight="1" x14ac:dyDescent="0.25">
      <c r="A520" s="1">
        <f>IF(M520="","",MAX(A$3:A519)+1)</f>
        <v>252</v>
      </c>
      <c r="B520" s="1"/>
      <c r="C520" s="167" t="s">
        <v>401</v>
      </c>
      <c r="D520" s="168"/>
      <c r="E520" s="168"/>
      <c r="F520" s="168"/>
      <c r="G520" s="168"/>
      <c r="H520" s="168"/>
      <c r="I520" s="168"/>
      <c r="J520" s="168"/>
      <c r="K520" s="168"/>
      <c r="L520" s="169"/>
      <c r="M520" s="1" t="s">
        <v>43</v>
      </c>
      <c r="N520" s="1">
        <v>1</v>
      </c>
      <c r="O520" s="20"/>
      <c r="P520" s="20">
        <f t="shared" si="81"/>
        <v>0</v>
      </c>
    </row>
    <row r="521" spans="1:16" s="8" customFormat="1" ht="6" customHeight="1" x14ac:dyDescent="0.25">
      <c r="A521" s="1" t="str">
        <f>IF(M521="","",MAX(A$3:A520)+1)</f>
        <v/>
      </c>
      <c r="B521" s="1"/>
      <c r="C521" s="63"/>
      <c r="D521" s="63"/>
      <c r="E521" s="63"/>
      <c r="F521" s="63"/>
      <c r="G521" s="63"/>
      <c r="H521" s="63"/>
      <c r="I521" s="63"/>
      <c r="J521" s="63"/>
      <c r="K521" s="63"/>
      <c r="L521" s="63"/>
      <c r="M521" s="1"/>
      <c r="N521" s="1"/>
      <c r="O521" s="20"/>
      <c r="P521" s="20"/>
    </row>
    <row r="522" spans="1:16" s="8" customFormat="1" ht="18" customHeight="1" x14ac:dyDescent="0.25">
      <c r="A522" s="1" t="str">
        <f>IF(M522="","",MAX(A$3:A521)+1)</f>
        <v/>
      </c>
      <c r="B522" s="1" t="s">
        <v>402</v>
      </c>
      <c r="C522" s="56" t="s">
        <v>403</v>
      </c>
      <c r="D522" s="10"/>
      <c r="E522" s="10"/>
      <c r="F522" s="10"/>
      <c r="G522" s="10"/>
      <c r="H522" s="10"/>
      <c r="I522" s="10"/>
      <c r="J522" s="10"/>
      <c r="K522" s="10"/>
      <c r="L522" s="10"/>
      <c r="M522" s="1"/>
      <c r="N522" s="1"/>
      <c r="O522" s="20"/>
      <c r="P522" s="20">
        <f t="shared" ref="P522:P523" si="82">+O522*N522</f>
        <v>0</v>
      </c>
    </row>
    <row r="523" spans="1:16" s="8" customFormat="1" ht="18" customHeight="1" x14ac:dyDescent="0.25">
      <c r="A523" s="1">
        <f>IF(M523="","",MAX(A$3:A522)+1)</f>
        <v>253</v>
      </c>
      <c r="B523" s="1"/>
      <c r="C523" s="167" t="s">
        <v>404</v>
      </c>
      <c r="D523" s="168"/>
      <c r="E523" s="168"/>
      <c r="F523" s="168"/>
      <c r="G523" s="168"/>
      <c r="H523" s="168"/>
      <c r="I523" s="168"/>
      <c r="J523" s="168"/>
      <c r="K523" s="168"/>
      <c r="L523" s="169"/>
      <c r="M523" s="1" t="s">
        <v>43</v>
      </c>
      <c r="N523" s="1">
        <v>1</v>
      </c>
      <c r="O523" s="20"/>
      <c r="P523" s="20">
        <f t="shared" si="82"/>
        <v>0</v>
      </c>
    </row>
    <row r="524" spans="1:16" s="8" customFormat="1" ht="18" customHeight="1" x14ac:dyDescent="0.25">
      <c r="A524" s="1" t="str">
        <f>IF(M524="","",MAX(A$3:A523)+1)</f>
        <v/>
      </c>
      <c r="B524" s="1"/>
      <c r="C524" s="29"/>
      <c r="D524" s="10"/>
      <c r="E524" s="10"/>
      <c r="F524" s="10"/>
      <c r="G524" s="10"/>
      <c r="H524" s="10"/>
      <c r="I524" s="10"/>
      <c r="J524" s="10"/>
      <c r="K524" s="10"/>
      <c r="L524" s="10"/>
      <c r="M524" s="1"/>
      <c r="N524" s="1"/>
      <c r="O524" s="20"/>
      <c r="P524" s="20">
        <f t="shared" si="79"/>
        <v>0</v>
      </c>
    </row>
    <row r="525" spans="1:16" s="8" customFormat="1" ht="8.4499999999999993" customHeight="1" x14ac:dyDescent="0.25">
      <c r="A525" s="1" t="str">
        <f>IF(M525="","",MAX(A$3:A524)+1)</f>
        <v/>
      </c>
      <c r="B525" s="1"/>
      <c r="C525" s="29"/>
      <c r="D525" s="10"/>
      <c r="E525" s="10"/>
      <c r="F525" s="10"/>
      <c r="G525" s="10"/>
      <c r="H525" s="10"/>
      <c r="I525" s="10"/>
      <c r="J525" s="10"/>
      <c r="K525" s="10"/>
      <c r="L525" s="10"/>
      <c r="M525" s="1"/>
      <c r="N525" s="1"/>
      <c r="O525" s="20"/>
      <c r="P525" s="20">
        <f t="shared" ref="P525:P526" si="83">+O525*N525</f>
        <v>0</v>
      </c>
    </row>
    <row r="526" spans="1:16" s="8" customFormat="1" ht="16.899999999999999" customHeight="1" x14ac:dyDescent="0.25">
      <c r="A526" s="1" t="str">
        <f>IF(M526="","",MAX(A$3:A525)+1)</f>
        <v/>
      </c>
      <c r="B526" s="1" t="s">
        <v>405</v>
      </c>
      <c r="C526" s="145" t="s">
        <v>406</v>
      </c>
      <c r="D526" s="10"/>
      <c r="E526" s="10"/>
      <c r="F526" s="10"/>
      <c r="G526" s="10"/>
      <c r="H526" s="10"/>
      <c r="I526" s="10"/>
      <c r="J526" s="10"/>
      <c r="K526" s="10"/>
      <c r="L526" s="10"/>
      <c r="M526" s="1"/>
      <c r="N526" s="1"/>
      <c r="O526" s="20"/>
      <c r="P526" s="20">
        <f t="shared" si="83"/>
        <v>0</v>
      </c>
    </row>
    <row r="527" spans="1:16" s="8" customFormat="1" ht="6" customHeight="1" x14ac:dyDescent="0.25">
      <c r="A527" s="1" t="str">
        <f>IF(M527="","",MAX(A$3:A526)+1)</f>
        <v/>
      </c>
      <c r="B527" s="1"/>
      <c r="C527" s="63"/>
      <c r="D527" s="63"/>
      <c r="E527" s="63"/>
      <c r="F527" s="63"/>
      <c r="G527" s="63"/>
      <c r="H527" s="63"/>
      <c r="I527" s="63"/>
      <c r="J527" s="63"/>
      <c r="K527" s="63"/>
      <c r="L527" s="63"/>
      <c r="M527" s="1"/>
      <c r="N527" s="1"/>
      <c r="O527" s="20"/>
      <c r="P527" s="20"/>
    </row>
    <row r="528" spans="1:16" s="8" customFormat="1" ht="18" customHeight="1" x14ac:dyDescent="0.25">
      <c r="A528" s="1" t="str">
        <f>IF(M528="","",MAX(A$3:A527)+1)</f>
        <v/>
      </c>
      <c r="B528" s="1" t="s">
        <v>407</v>
      </c>
      <c r="C528" s="56" t="s">
        <v>408</v>
      </c>
      <c r="D528" s="10"/>
      <c r="E528" s="10"/>
      <c r="F528" s="10"/>
      <c r="G528" s="10"/>
      <c r="H528" s="10"/>
      <c r="I528" s="10"/>
      <c r="J528" s="10"/>
      <c r="K528" s="10"/>
      <c r="L528" s="10"/>
      <c r="M528" s="1"/>
      <c r="N528" s="1"/>
      <c r="O528" s="20"/>
      <c r="P528" s="20">
        <f t="shared" ref="P528:P529" si="84">+O528*N528</f>
        <v>0</v>
      </c>
    </row>
    <row r="529" spans="1:16" s="8" customFormat="1" ht="61.9" customHeight="1" x14ac:dyDescent="0.25">
      <c r="A529" s="1">
        <f>IF(M529="","",MAX(A$3:A528)+1)</f>
        <v>254</v>
      </c>
      <c r="B529" s="1"/>
      <c r="C529" s="167" t="s">
        <v>409</v>
      </c>
      <c r="D529" s="168"/>
      <c r="E529" s="168"/>
      <c r="F529" s="168"/>
      <c r="G529" s="168"/>
      <c r="H529" s="168"/>
      <c r="I529" s="168"/>
      <c r="J529" s="168"/>
      <c r="K529" s="168"/>
      <c r="L529" s="169"/>
      <c r="M529" s="1" t="s">
        <v>43</v>
      </c>
      <c r="N529" s="1">
        <v>1</v>
      </c>
      <c r="O529" s="20"/>
      <c r="P529" s="20">
        <f t="shared" si="84"/>
        <v>0</v>
      </c>
    </row>
    <row r="530" spans="1:16" s="8" customFormat="1" ht="6" customHeight="1" x14ac:dyDescent="0.25">
      <c r="A530" s="1" t="str">
        <f>IF(M530="","",MAX(A$3:A529)+1)</f>
        <v/>
      </c>
      <c r="B530" s="1"/>
      <c r="C530" s="63"/>
      <c r="D530" s="63"/>
      <c r="E530" s="63"/>
      <c r="F530" s="63"/>
      <c r="G530" s="63"/>
      <c r="H530" s="63"/>
      <c r="I530" s="63"/>
      <c r="J530" s="63"/>
      <c r="K530" s="63"/>
      <c r="L530" s="63"/>
      <c r="M530" s="1"/>
      <c r="N530" s="1"/>
      <c r="O530" s="20"/>
      <c r="P530" s="20"/>
    </row>
    <row r="531" spans="1:16" s="8" customFormat="1" ht="18" customHeight="1" x14ac:dyDescent="0.25">
      <c r="A531" s="1" t="str">
        <f>IF(M531="","",MAX(A$3:A530)+1)</f>
        <v/>
      </c>
      <c r="B531" s="1" t="s">
        <v>410</v>
      </c>
      <c r="C531" s="56" t="s">
        <v>411</v>
      </c>
      <c r="D531" s="10"/>
      <c r="E531" s="10"/>
      <c r="F531" s="10"/>
      <c r="G531" s="10"/>
      <c r="H531" s="10"/>
      <c r="I531" s="10"/>
      <c r="J531" s="10"/>
      <c r="K531" s="10"/>
      <c r="L531" s="10"/>
      <c r="M531" s="1"/>
      <c r="N531" s="1"/>
      <c r="O531" s="20"/>
      <c r="P531" s="20">
        <f t="shared" ref="P531:P532" si="85">+O531*N531</f>
        <v>0</v>
      </c>
    </row>
    <row r="532" spans="1:16" s="8" customFormat="1" ht="31.15" customHeight="1" x14ac:dyDescent="0.25">
      <c r="A532" s="1">
        <f>IF(M532="","",MAX(A$3:A531)+1)</f>
        <v>255</v>
      </c>
      <c r="B532" s="1"/>
      <c r="C532" s="167" t="s">
        <v>412</v>
      </c>
      <c r="D532" s="168"/>
      <c r="E532" s="168"/>
      <c r="F532" s="168"/>
      <c r="G532" s="168"/>
      <c r="H532" s="168"/>
      <c r="I532" s="168"/>
      <c r="J532" s="168"/>
      <c r="K532" s="168"/>
      <c r="L532" s="169"/>
      <c r="M532" s="1" t="s">
        <v>86</v>
      </c>
      <c r="N532" s="24">
        <v>400</v>
      </c>
      <c r="O532" s="20"/>
      <c r="P532" s="20">
        <f t="shared" si="85"/>
        <v>0</v>
      </c>
    </row>
    <row r="533" spans="1:16" s="8" customFormat="1" ht="6" customHeight="1" x14ac:dyDescent="0.25">
      <c r="A533" s="1" t="str">
        <f>IF(M533="","",MAX(A$3:A532)+1)</f>
        <v/>
      </c>
      <c r="B533" s="1"/>
      <c r="C533" s="63"/>
      <c r="D533" s="63"/>
      <c r="E533" s="63"/>
      <c r="F533" s="63"/>
      <c r="G533" s="63"/>
      <c r="H533" s="63"/>
      <c r="I533" s="63"/>
      <c r="J533" s="63"/>
      <c r="K533" s="63"/>
      <c r="L533" s="63"/>
      <c r="M533" s="1"/>
      <c r="N533" s="1"/>
      <c r="O533" s="20"/>
      <c r="P533" s="20"/>
    </row>
    <row r="534" spans="1:16" s="8" customFormat="1" ht="18" customHeight="1" x14ac:dyDescent="0.25">
      <c r="A534" s="1" t="str">
        <f>IF(M534="","",MAX(A$3:A533)+1)</f>
        <v/>
      </c>
      <c r="B534" s="1" t="s">
        <v>413</v>
      </c>
      <c r="C534" s="56" t="s">
        <v>414</v>
      </c>
      <c r="D534" s="10"/>
      <c r="E534" s="10"/>
      <c r="F534" s="10"/>
      <c r="G534" s="10"/>
      <c r="H534" s="10"/>
      <c r="I534" s="10"/>
      <c r="J534" s="10"/>
      <c r="K534" s="10"/>
      <c r="L534" s="10"/>
      <c r="M534" s="1"/>
      <c r="N534" s="1"/>
      <c r="O534" s="20"/>
      <c r="P534" s="20">
        <f t="shared" ref="P534:P538" si="86">+O534*N534</f>
        <v>0</v>
      </c>
    </row>
    <row r="535" spans="1:16" s="8" customFormat="1" ht="31.15" customHeight="1" x14ac:dyDescent="0.25">
      <c r="A535" s="1">
        <f>IF(M535="","",MAX(A$3:A534)+1)</f>
        <v>256</v>
      </c>
      <c r="B535" s="1"/>
      <c r="C535" s="167" t="s">
        <v>415</v>
      </c>
      <c r="D535" s="168"/>
      <c r="E535" s="168"/>
      <c r="F535" s="168"/>
      <c r="G535" s="168"/>
      <c r="H535" s="168"/>
      <c r="I535" s="168"/>
      <c r="J535" s="168"/>
      <c r="K535" s="168"/>
      <c r="L535" s="169"/>
      <c r="M535" s="1" t="s">
        <v>149</v>
      </c>
      <c r="N535" s="71">
        <v>120</v>
      </c>
      <c r="O535" s="20"/>
      <c r="P535" s="20">
        <f t="shared" si="86"/>
        <v>0</v>
      </c>
    </row>
    <row r="536" spans="1:16" s="8" customFormat="1" ht="18" customHeight="1" x14ac:dyDescent="0.25">
      <c r="A536" s="1" t="str">
        <f>IF(M536="","",MAX(A$3:A535)+1)</f>
        <v/>
      </c>
      <c r="B536" s="1"/>
      <c r="C536" s="29"/>
      <c r="D536" s="10"/>
      <c r="E536" s="10"/>
      <c r="F536" s="10"/>
      <c r="G536" s="10"/>
      <c r="H536" s="10"/>
      <c r="I536" s="10"/>
      <c r="J536" s="10"/>
      <c r="K536" s="10"/>
      <c r="L536" s="10"/>
      <c r="M536" s="1"/>
      <c r="N536" s="1"/>
      <c r="O536" s="20"/>
      <c r="P536" s="20">
        <f t="shared" si="86"/>
        <v>0</v>
      </c>
    </row>
    <row r="537" spans="1:16" s="8" customFormat="1" ht="8.4499999999999993" customHeight="1" x14ac:dyDescent="0.25">
      <c r="A537" s="1" t="str">
        <f>IF(M537="","",MAX(A$3:A536)+1)</f>
        <v/>
      </c>
      <c r="B537" s="1"/>
      <c r="C537" s="29"/>
      <c r="D537" s="10"/>
      <c r="E537" s="10"/>
      <c r="F537" s="10"/>
      <c r="G537" s="10"/>
      <c r="H537" s="10"/>
      <c r="I537" s="10"/>
      <c r="J537" s="10"/>
      <c r="K537" s="10"/>
      <c r="L537" s="10"/>
      <c r="M537" s="1"/>
      <c r="N537" s="1"/>
      <c r="O537" s="20"/>
      <c r="P537" s="20">
        <f t="shared" si="86"/>
        <v>0</v>
      </c>
    </row>
    <row r="538" spans="1:16" s="8" customFormat="1" ht="16.899999999999999" customHeight="1" x14ac:dyDescent="0.25">
      <c r="A538" s="1" t="str">
        <f>IF(M538="","",MAX(A$3:A537)+1)</f>
        <v/>
      </c>
      <c r="B538" s="1" t="s">
        <v>416</v>
      </c>
      <c r="C538" s="145" t="s">
        <v>417</v>
      </c>
      <c r="D538" s="10"/>
      <c r="E538" s="10"/>
      <c r="F538" s="10"/>
      <c r="G538" s="10"/>
      <c r="H538" s="10"/>
      <c r="I538" s="10"/>
      <c r="J538" s="10"/>
      <c r="K538" s="10"/>
      <c r="L538" s="10"/>
      <c r="M538" s="1"/>
      <c r="N538" s="1"/>
      <c r="O538" s="20"/>
      <c r="P538" s="20">
        <f t="shared" si="86"/>
        <v>0</v>
      </c>
    </row>
    <row r="539" spans="1:16" s="8" customFormat="1" ht="6" customHeight="1" x14ac:dyDescent="0.25">
      <c r="A539" s="1" t="str">
        <f>IF(M539="","",MAX(A$3:A538)+1)</f>
        <v/>
      </c>
      <c r="B539" s="1"/>
      <c r="C539" s="63"/>
      <c r="D539" s="63"/>
      <c r="E539" s="63"/>
      <c r="F539" s="63"/>
      <c r="G539" s="63"/>
      <c r="H539" s="63"/>
      <c r="I539" s="63"/>
      <c r="J539" s="63"/>
      <c r="K539" s="63"/>
      <c r="L539" s="63"/>
      <c r="M539" s="1"/>
      <c r="N539" s="1"/>
      <c r="O539" s="20"/>
      <c r="P539" s="20"/>
    </row>
    <row r="540" spans="1:16" s="8" customFormat="1" ht="16.899999999999999" customHeight="1" x14ac:dyDescent="0.25">
      <c r="A540" s="1" t="str">
        <f>IF(M540="","",MAX(A$3:A539)+1)</f>
        <v/>
      </c>
      <c r="B540" s="1"/>
      <c r="C540" s="146" t="s">
        <v>418</v>
      </c>
      <c r="D540" s="63"/>
      <c r="E540" s="63"/>
      <c r="F540" s="63"/>
      <c r="G540" s="63"/>
      <c r="H540" s="63"/>
      <c r="I540" s="63"/>
      <c r="J540" s="63"/>
      <c r="K540" s="63"/>
      <c r="L540" s="63"/>
      <c r="M540" s="1"/>
      <c r="N540" s="1"/>
      <c r="O540" s="20"/>
      <c r="P540" s="20"/>
    </row>
    <row r="541" spans="1:16" s="8" customFormat="1" ht="18" customHeight="1" x14ac:dyDescent="0.25">
      <c r="A541" s="1" t="str">
        <f>IF(M541="","",MAX(A$3:A540)+1)</f>
        <v/>
      </c>
      <c r="B541" s="1" t="s">
        <v>419</v>
      </c>
      <c r="C541" s="56" t="s">
        <v>420</v>
      </c>
      <c r="D541" s="10"/>
      <c r="E541" s="10"/>
      <c r="F541" s="10"/>
      <c r="G541" s="10"/>
      <c r="H541" s="10"/>
      <c r="I541" s="10"/>
      <c r="J541" s="10"/>
      <c r="K541" s="10"/>
      <c r="L541" s="10"/>
      <c r="M541" s="1"/>
      <c r="N541" s="1"/>
      <c r="O541" s="20"/>
      <c r="P541" s="20">
        <f t="shared" si="79"/>
        <v>0</v>
      </c>
    </row>
    <row r="542" spans="1:16" s="8" customFormat="1" ht="73.150000000000006" customHeight="1" x14ac:dyDescent="0.25">
      <c r="A542" s="1">
        <f>IF(M542="","",MAX(A$3:A541)+1)</f>
        <v>257</v>
      </c>
      <c r="B542" s="1"/>
      <c r="C542" s="167" t="s">
        <v>421</v>
      </c>
      <c r="D542" s="168"/>
      <c r="E542" s="168"/>
      <c r="F542" s="168"/>
      <c r="G542" s="168"/>
      <c r="H542" s="168"/>
      <c r="I542" s="168"/>
      <c r="J542" s="168"/>
      <c r="K542" s="168"/>
      <c r="L542" s="169"/>
      <c r="M542" s="1" t="s">
        <v>65</v>
      </c>
      <c r="N542" s="1">
        <v>12</v>
      </c>
      <c r="O542" s="20"/>
      <c r="P542" s="20">
        <f t="shared" si="79"/>
        <v>0</v>
      </c>
    </row>
    <row r="543" spans="1:16" s="8" customFormat="1" ht="6" customHeight="1" x14ac:dyDescent="0.25">
      <c r="A543" s="1" t="str">
        <f>IF(M543="","",MAX(A$3:A542)+1)</f>
        <v/>
      </c>
      <c r="B543" s="1"/>
      <c r="C543" s="63"/>
      <c r="D543" s="63"/>
      <c r="E543" s="63"/>
      <c r="F543" s="63"/>
      <c r="G543" s="63"/>
      <c r="H543" s="63"/>
      <c r="I543" s="63"/>
      <c r="J543" s="63"/>
      <c r="K543" s="63"/>
      <c r="L543" s="63"/>
      <c r="M543" s="1"/>
      <c r="N543" s="1"/>
      <c r="O543" s="20"/>
      <c r="P543" s="20"/>
    </row>
    <row r="544" spans="1:16" s="8" customFormat="1" ht="18" customHeight="1" x14ac:dyDescent="0.25">
      <c r="A544" s="1" t="str">
        <f>IF(M544="","",MAX(A$3:A543)+1)</f>
        <v/>
      </c>
      <c r="B544" s="1" t="s">
        <v>422</v>
      </c>
      <c r="C544" s="56" t="s">
        <v>423</v>
      </c>
      <c r="D544" s="10"/>
      <c r="E544" s="10"/>
      <c r="F544" s="10"/>
      <c r="G544" s="10"/>
      <c r="H544" s="10"/>
      <c r="I544" s="10"/>
      <c r="J544" s="10"/>
      <c r="K544" s="10"/>
      <c r="L544" s="10"/>
      <c r="M544" s="1"/>
      <c r="N544" s="1"/>
      <c r="O544" s="20"/>
      <c r="P544" s="20">
        <f t="shared" ref="P544:P545" si="87">+O544*N544</f>
        <v>0</v>
      </c>
    </row>
    <row r="545" spans="1:16" s="8" customFormat="1" ht="37.15" customHeight="1" x14ac:dyDescent="0.25">
      <c r="A545" s="1">
        <f>IF(M545="","",MAX(A$3:A544)+1)</f>
        <v>258</v>
      </c>
      <c r="B545" s="1"/>
      <c r="C545" s="167" t="s">
        <v>424</v>
      </c>
      <c r="D545" s="168"/>
      <c r="E545" s="168"/>
      <c r="F545" s="168"/>
      <c r="G545" s="168"/>
      <c r="H545" s="168"/>
      <c r="I545" s="168"/>
      <c r="J545" s="168"/>
      <c r="K545" s="168"/>
      <c r="L545" s="169"/>
      <c r="M545" s="1" t="s">
        <v>65</v>
      </c>
      <c r="N545" s="1">
        <v>12</v>
      </c>
      <c r="O545" s="20"/>
      <c r="P545" s="20">
        <f t="shared" si="87"/>
        <v>0</v>
      </c>
    </row>
    <row r="546" spans="1:16" s="8" customFormat="1" ht="6" customHeight="1" x14ac:dyDescent="0.25">
      <c r="A546" s="1" t="str">
        <f>IF(M546="","",MAX(A$3:A545)+1)</f>
        <v/>
      </c>
      <c r="B546" s="1"/>
      <c r="C546" s="63"/>
      <c r="D546" s="63"/>
      <c r="E546" s="63"/>
      <c r="F546" s="63"/>
      <c r="G546" s="63"/>
      <c r="H546" s="63"/>
      <c r="I546" s="63"/>
      <c r="J546" s="63"/>
      <c r="K546" s="63"/>
      <c r="L546" s="63"/>
      <c r="M546" s="1"/>
      <c r="N546" s="1"/>
      <c r="O546" s="20"/>
      <c r="P546" s="20"/>
    </row>
    <row r="547" spans="1:16" s="8" customFormat="1" ht="18" customHeight="1" x14ac:dyDescent="0.25">
      <c r="A547" s="1" t="str">
        <f>IF(M547="","",MAX(A$3:A546)+1)</f>
        <v/>
      </c>
      <c r="B547" s="1" t="s">
        <v>425</v>
      </c>
      <c r="C547" s="56" t="s">
        <v>426</v>
      </c>
      <c r="D547" s="10"/>
      <c r="E547" s="10"/>
      <c r="F547" s="10"/>
      <c r="G547" s="10"/>
      <c r="H547" s="10"/>
      <c r="I547" s="10"/>
      <c r="J547" s="10"/>
      <c r="K547" s="10"/>
      <c r="L547" s="10"/>
      <c r="M547" s="1"/>
      <c r="N547" s="1"/>
      <c r="O547" s="20"/>
      <c r="P547" s="20">
        <f t="shared" ref="P547:P548" si="88">+O547*N547</f>
        <v>0</v>
      </c>
    </row>
    <row r="548" spans="1:16" s="8" customFormat="1" ht="46.15" customHeight="1" x14ac:dyDescent="0.25">
      <c r="A548" s="1">
        <f>IF(M548="","",MAX(A$3:A547)+1)</f>
        <v>259</v>
      </c>
      <c r="B548" s="1"/>
      <c r="C548" s="167" t="s">
        <v>427</v>
      </c>
      <c r="D548" s="168"/>
      <c r="E548" s="168"/>
      <c r="F548" s="168"/>
      <c r="G548" s="168"/>
      <c r="H548" s="168"/>
      <c r="I548" s="168"/>
      <c r="J548" s="168"/>
      <c r="K548" s="168"/>
      <c r="L548" s="169"/>
      <c r="M548" s="1" t="s">
        <v>65</v>
      </c>
      <c r="N548" s="1">
        <v>12</v>
      </c>
      <c r="O548" s="20"/>
      <c r="P548" s="20">
        <f t="shared" si="88"/>
        <v>0</v>
      </c>
    </row>
    <row r="549" spans="1:16" s="8" customFormat="1" ht="6" customHeight="1" x14ac:dyDescent="0.25">
      <c r="A549" s="1" t="str">
        <f>IF(M549="","",MAX(A$3:A548)+1)</f>
        <v/>
      </c>
      <c r="B549" s="1"/>
      <c r="C549" s="63"/>
      <c r="D549" s="63"/>
      <c r="E549" s="63"/>
      <c r="F549" s="63"/>
      <c r="G549" s="63"/>
      <c r="H549" s="63"/>
      <c r="I549" s="63"/>
      <c r="J549" s="63"/>
      <c r="K549" s="63"/>
      <c r="L549" s="63"/>
      <c r="M549" s="1"/>
      <c r="N549" s="1"/>
      <c r="O549" s="20"/>
      <c r="P549" s="20"/>
    </row>
    <row r="550" spans="1:16" s="8" customFormat="1" ht="16.899999999999999" customHeight="1" x14ac:dyDescent="0.25">
      <c r="A550" s="1" t="str">
        <f>IF(M550="","",MAX(A$3:A549)+1)</f>
        <v/>
      </c>
      <c r="B550" s="1"/>
      <c r="C550" s="146" t="s">
        <v>428</v>
      </c>
      <c r="D550" s="63"/>
      <c r="E550" s="63"/>
      <c r="F550" s="63"/>
      <c r="G550" s="63"/>
      <c r="H550" s="63"/>
      <c r="I550" s="63"/>
      <c r="J550" s="63"/>
      <c r="K550" s="63"/>
      <c r="L550" s="63"/>
      <c r="M550" s="1"/>
      <c r="N550" s="1"/>
      <c r="O550" s="20"/>
      <c r="P550" s="20"/>
    </row>
    <row r="551" spans="1:16" s="8" customFormat="1" ht="18" customHeight="1" x14ac:dyDescent="0.25">
      <c r="A551" s="1" t="str">
        <f>IF(M551="","",MAX(A$3:A550)+1)</f>
        <v/>
      </c>
      <c r="B551" s="1" t="s">
        <v>429</v>
      </c>
      <c r="C551" s="56" t="s">
        <v>430</v>
      </c>
      <c r="D551" s="10"/>
      <c r="E551" s="10"/>
      <c r="F551" s="10"/>
      <c r="G551" s="10"/>
      <c r="H551" s="10"/>
      <c r="I551" s="10"/>
      <c r="J551" s="10"/>
      <c r="K551" s="10"/>
      <c r="L551" s="10"/>
      <c r="M551" s="1"/>
      <c r="N551" s="1"/>
      <c r="O551" s="20"/>
      <c r="P551" s="20">
        <f t="shared" ref="P551:P552" si="89">+O551*N551</f>
        <v>0</v>
      </c>
    </row>
    <row r="552" spans="1:16" s="8" customFormat="1" ht="39" customHeight="1" x14ac:dyDescent="0.25">
      <c r="A552" s="1">
        <f>IF(M552="","",MAX(A$3:A551)+1)</f>
        <v>260</v>
      </c>
      <c r="B552" s="1"/>
      <c r="C552" s="167" t="s">
        <v>431</v>
      </c>
      <c r="D552" s="168"/>
      <c r="E552" s="168"/>
      <c r="F552" s="168"/>
      <c r="G552" s="168"/>
      <c r="H552" s="168"/>
      <c r="I552" s="168"/>
      <c r="J552" s="168"/>
      <c r="K552" s="168"/>
      <c r="L552" s="169"/>
      <c r="M552" s="1" t="s">
        <v>86</v>
      </c>
      <c r="N552" s="24">
        <v>210</v>
      </c>
      <c r="O552" s="20"/>
      <c r="P552" s="20">
        <f t="shared" si="89"/>
        <v>0</v>
      </c>
    </row>
    <row r="553" spans="1:16" s="8" customFormat="1" ht="6" customHeight="1" x14ac:dyDescent="0.25">
      <c r="A553" s="1" t="str">
        <f>IF(M553="","",MAX(A$3:A552)+1)</f>
        <v/>
      </c>
      <c r="B553" s="1"/>
      <c r="C553" s="63"/>
      <c r="D553" s="63"/>
      <c r="E553" s="63"/>
      <c r="F553" s="63"/>
      <c r="G553" s="63"/>
      <c r="H553" s="63"/>
      <c r="I553" s="63"/>
      <c r="J553" s="63"/>
      <c r="K553" s="63"/>
      <c r="L553" s="63"/>
      <c r="M553" s="1"/>
      <c r="N553" s="1"/>
      <c r="O553" s="20"/>
      <c r="P553" s="20"/>
    </row>
    <row r="554" spans="1:16" s="8" customFormat="1" ht="18" customHeight="1" x14ac:dyDescent="0.25">
      <c r="A554" s="1" t="str">
        <f>IF(M554="","",MAX(A$3:A553)+1)</f>
        <v/>
      </c>
      <c r="B554" s="1" t="s">
        <v>432</v>
      </c>
      <c r="C554" s="56" t="s">
        <v>433</v>
      </c>
      <c r="D554" s="10"/>
      <c r="E554" s="10"/>
      <c r="F554" s="10"/>
      <c r="G554" s="10"/>
      <c r="H554" s="10"/>
      <c r="I554" s="10"/>
      <c r="J554" s="10"/>
      <c r="K554" s="10"/>
      <c r="L554" s="10"/>
      <c r="M554" s="1"/>
      <c r="N554" s="1"/>
      <c r="O554" s="20"/>
      <c r="P554" s="20">
        <f t="shared" ref="P554:P555" si="90">+O554*N554</f>
        <v>0</v>
      </c>
    </row>
    <row r="555" spans="1:16" s="8" customFormat="1" ht="46.15" customHeight="1" x14ac:dyDescent="0.25">
      <c r="A555" s="1">
        <f>IF(M555="","",MAX(A$3:A554)+1)</f>
        <v>261</v>
      </c>
      <c r="B555" s="1"/>
      <c r="C555" s="167" t="s">
        <v>434</v>
      </c>
      <c r="D555" s="168"/>
      <c r="E555" s="168"/>
      <c r="F555" s="168"/>
      <c r="G555" s="168"/>
      <c r="H555" s="168"/>
      <c r="I555" s="168"/>
      <c r="J555" s="168"/>
      <c r="K555" s="168"/>
      <c r="L555" s="169"/>
      <c r="M555" s="1" t="s">
        <v>65</v>
      </c>
      <c r="N555" s="1">
        <v>296</v>
      </c>
      <c r="O555" s="20"/>
      <c r="P555" s="20">
        <f t="shared" si="90"/>
        <v>0</v>
      </c>
    </row>
    <row r="556" spans="1:16" s="8" customFormat="1" ht="6" customHeight="1" x14ac:dyDescent="0.25">
      <c r="A556" s="1" t="str">
        <f>IF(M556="","",MAX(A$3:A555)+1)</f>
        <v/>
      </c>
      <c r="B556" s="1"/>
      <c r="C556" s="63"/>
      <c r="D556" s="63"/>
      <c r="E556" s="63"/>
      <c r="F556" s="63"/>
      <c r="G556" s="63"/>
      <c r="H556" s="63"/>
      <c r="I556" s="63"/>
      <c r="J556" s="63"/>
      <c r="K556" s="63"/>
      <c r="L556" s="63"/>
      <c r="M556" s="1"/>
      <c r="N556" s="1"/>
      <c r="O556" s="20"/>
      <c r="P556" s="20"/>
    </row>
    <row r="557" spans="1:16" s="8" customFormat="1" ht="18" customHeight="1" x14ac:dyDescent="0.25">
      <c r="A557" s="1" t="str">
        <f>IF(M557="","",MAX(A$3:A556)+1)</f>
        <v/>
      </c>
      <c r="B557" s="1" t="s">
        <v>435</v>
      </c>
      <c r="C557" s="56" t="s">
        <v>436</v>
      </c>
      <c r="D557" s="10"/>
      <c r="E557" s="10"/>
      <c r="F557" s="10"/>
      <c r="G557" s="10"/>
      <c r="H557" s="10"/>
      <c r="I557" s="10"/>
      <c r="J557" s="10"/>
      <c r="K557" s="10"/>
      <c r="L557" s="10"/>
      <c r="M557" s="1"/>
      <c r="N557" s="1"/>
      <c r="O557" s="20"/>
      <c r="P557" s="20">
        <f t="shared" ref="P557:P561" si="91">+O557*N557</f>
        <v>0</v>
      </c>
    </row>
    <row r="558" spans="1:16" s="8" customFormat="1" ht="46.15" customHeight="1" x14ac:dyDescent="0.25">
      <c r="A558" s="1">
        <f>IF(M558="","",MAX(A$3:A557)+1)</f>
        <v>262</v>
      </c>
      <c r="B558" s="1"/>
      <c r="C558" s="167" t="s">
        <v>434</v>
      </c>
      <c r="D558" s="168"/>
      <c r="E558" s="168"/>
      <c r="F558" s="168"/>
      <c r="G558" s="168"/>
      <c r="H558" s="168"/>
      <c r="I558" s="168"/>
      <c r="J558" s="168"/>
      <c r="K558" s="168"/>
      <c r="L558" s="169"/>
      <c r="M558" s="1" t="s">
        <v>65</v>
      </c>
      <c r="N558" s="1">
        <v>2</v>
      </c>
      <c r="O558" s="20"/>
      <c r="P558" s="20">
        <f t="shared" si="91"/>
        <v>0</v>
      </c>
    </row>
    <row r="559" spans="1:16" s="8" customFormat="1" ht="18" customHeight="1" x14ac:dyDescent="0.25">
      <c r="A559" s="1" t="str">
        <f>IF(M559="","",MAX(A$3:A558)+1)</f>
        <v/>
      </c>
      <c r="B559" s="1"/>
      <c r="C559" s="29"/>
      <c r="D559" s="10"/>
      <c r="E559" s="10"/>
      <c r="F559" s="10"/>
      <c r="G559" s="10"/>
      <c r="H559" s="10"/>
      <c r="I559" s="10"/>
      <c r="J559" s="10"/>
      <c r="K559" s="10"/>
      <c r="L559" s="10"/>
      <c r="M559" s="1"/>
      <c r="N559" s="1"/>
      <c r="O559" s="20"/>
      <c r="P559" s="20">
        <f t="shared" si="91"/>
        <v>0</v>
      </c>
    </row>
    <row r="560" spans="1:16" s="8" customFormat="1" ht="8.4499999999999993" customHeight="1" x14ac:dyDescent="0.25">
      <c r="A560" s="1" t="str">
        <f>IF(M560="","",MAX(A$3:A559)+1)</f>
        <v/>
      </c>
      <c r="B560" s="1"/>
      <c r="C560" s="29"/>
      <c r="D560" s="10"/>
      <c r="E560" s="10"/>
      <c r="F560" s="10"/>
      <c r="G560" s="10"/>
      <c r="H560" s="10"/>
      <c r="I560" s="10"/>
      <c r="J560" s="10"/>
      <c r="K560" s="10"/>
      <c r="L560" s="10"/>
      <c r="M560" s="1"/>
      <c r="N560" s="1"/>
      <c r="O560" s="20"/>
      <c r="P560" s="20">
        <f t="shared" si="91"/>
        <v>0</v>
      </c>
    </row>
    <row r="561" spans="1:16" s="8" customFormat="1" ht="16.899999999999999" customHeight="1" x14ac:dyDescent="0.25">
      <c r="A561" s="1" t="str">
        <f>IF(M561="","",MAX(A$3:A560)+1)</f>
        <v/>
      </c>
      <c r="B561" s="1" t="s">
        <v>437</v>
      </c>
      <c r="C561" s="145" t="s">
        <v>438</v>
      </c>
      <c r="D561" s="10"/>
      <c r="E561" s="10"/>
      <c r="F561" s="10"/>
      <c r="G561" s="10"/>
      <c r="H561" s="10"/>
      <c r="I561" s="10"/>
      <c r="J561" s="10"/>
      <c r="K561" s="10"/>
      <c r="L561" s="10"/>
      <c r="M561" s="1"/>
      <c r="N561" s="1"/>
      <c r="O561" s="20"/>
      <c r="P561" s="20">
        <f t="shared" si="91"/>
        <v>0</v>
      </c>
    </row>
    <row r="562" spans="1:16" s="8" customFormat="1" ht="6" customHeight="1" x14ac:dyDescent="0.25">
      <c r="A562" s="1" t="str">
        <f>IF(M562="","",MAX(A$3:A561)+1)</f>
        <v/>
      </c>
      <c r="B562" s="1"/>
      <c r="C562" s="63"/>
      <c r="D562" s="63"/>
      <c r="E562" s="63"/>
      <c r="F562" s="63"/>
      <c r="G562" s="63"/>
      <c r="H562" s="63"/>
      <c r="I562" s="63"/>
      <c r="J562" s="63"/>
      <c r="K562" s="63"/>
      <c r="L562" s="63"/>
      <c r="M562" s="1"/>
      <c r="N562" s="1"/>
      <c r="O562" s="20"/>
      <c r="P562" s="20"/>
    </row>
    <row r="563" spans="1:16" s="8" customFormat="1" ht="18" customHeight="1" x14ac:dyDescent="0.25">
      <c r="A563" s="1" t="str">
        <f>IF(M563="","",MAX(A$3:A562)+1)</f>
        <v/>
      </c>
      <c r="B563" s="1" t="s">
        <v>439</v>
      </c>
      <c r="C563" s="56" t="s">
        <v>440</v>
      </c>
      <c r="D563" s="10"/>
      <c r="E563" s="10"/>
      <c r="F563" s="10"/>
      <c r="G563" s="10"/>
      <c r="H563" s="10"/>
      <c r="I563" s="10"/>
      <c r="J563" s="10"/>
      <c r="K563" s="10"/>
      <c r="L563" s="10"/>
      <c r="M563" s="1"/>
      <c r="N563" s="1"/>
      <c r="O563" s="20"/>
      <c r="P563" s="20">
        <f t="shared" ref="P563:P567" si="92">+O563*N563</f>
        <v>0</v>
      </c>
    </row>
    <row r="564" spans="1:16" s="8" customFormat="1" ht="26.45" customHeight="1" x14ac:dyDescent="0.25">
      <c r="A564" s="1">
        <f>IF(M564="","",MAX(A$3:A563)+1)</f>
        <v>263</v>
      </c>
      <c r="B564" s="1"/>
      <c r="C564" s="167" t="s">
        <v>441</v>
      </c>
      <c r="D564" s="168"/>
      <c r="E564" s="168"/>
      <c r="F564" s="168"/>
      <c r="G564" s="168"/>
      <c r="H564" s="168"/>
      <c r="I564" s="168"/>
      <c r="J564" s="168"/>
      <c r="K564" s="168"/>
      <c r="L564" s="169"/>
      <c r="M564" s="1" t="s">
        <v>149</v>
      </c>
      <c r="N564" s="71">
        <v>25</v>
      </c>
      <c r="O564" s="20"/>
      <c r="P564" s="20">
        <f t="shared" si="92"/>
        <v>0</v>
      </c>
    </row>
    <row r="565" spans="1:16" s="8" customFormat="1" ht="18" customHeight="1" x14ac:dyDescent="0.25">
      <c r="A565" s="1" t="str">
        <f>IF(M565="","",MAX(A$3:A564)+1)</f>
        <v/>
      </c>
      <c r="B565" s="1"/>
      <c r="C565" s="29"/>
      <c r="D565" s="10"/>
      <c r="E565" s="10"/>
      <c r="F565" s="10"/>
      <c r="G565" s="10"/>
      <c r="H565" s="10"/>
      <c r="I565" s="10"/>
      <c r="J565" s="10"/>
      <c r="K565" s="10"/>
      <c r="L565" s="10"/>
      <c r="M565" s="1"/>
      <c r="N565" s="1"/>
      <c r="O565" s="20"/>
      <c r="P565" s="20">
        <f t="shared" si="92"/>
        <v>0</v>
      </c>
    </row>
    <row r="566" spans="1:16" s="8" customFormat="1" ht="8.4499999999999993" customHeight="1" x14ac:dyDescent="0.25">
      <c r="A566" s="1" t="str">
        <f>IF(M566="","",MAX(A$3:A565)+1)</f>
        <v/>
      </c>
      <c r="B566" s="1"/>
      <c r="C566" s="29"/>
      <c r="D566" s="10"/>
      <c r="E566" s="10"/>
      <c r="F566" s="10"/>
      <c r="G566" s="10"/>
      <c r="H566" s="10"/>
      <c r="I566" s="10"/>
      <c r="J566" s="10"/>
      <c r="K566" s="10"/>
      <c r="L566" s="10"/>
      <c r="M566" s="1"/>
      <c r="N566" s="1"/>
      <c r="O566" s="20"/>
      <c r="P566" s="20">
        <f t="shared" si="92"/>
        <v>0</v>
      </c>
    </row>
    <row r="567" spans="1:16" s="8" customFormat="1" ht="16.899999999999999" customHeight="1" x14ac:dyDescent="0.25">
      <c r="A567" s="1" t="str">
        <f>IF(M567="","",MAX(A$3:A566)+1)</f>
        <v/>
      </c>
      <c r="B567" s="1" t="s">
        <v>442</v>
      </c>
      <c r="C567" s="145" t="s">
        <v>443</v>
      </c>
      <c r="D567" s="10"/>
      <c r="E567" s="10"/>
      <c r="F567" s="10"/>
      <c r="G567" s="10"/>
      <c r="H567" s="10"/>
      <c r="I567" s="10"/>
      <c r="J567" s="10"/>
      <c r="K567" s="10"/>
      <c r="L567" s="10"/>
      <c r="M567" s="1"/>
      <c r="N567" s="1"/>
      <c r="O567" s="20"/>
      <c r="P567" s="20">
        <f t="shared" si="92"/>
        <v>0</v>
      </c>
    </row>
    <row r="568" spans="1:16" s="8" customFormat="1" ht="6" customHeight="1" x14ac:dyDescent="0.25">
      <c r="A568" s="1" t="str">
        <f>IF(M568="","",MAX(A$3:A567)+1)</f>
        <v/>
      </c>
      <c r="B568" s="1"/>
      <c r="C568" s="63"/>
      <c r="D568" s="63"/>
      <c r="E568" s="63"/>
      <c r="F568" s="63"/>
      <c r="G568" s="63"/>
      <c r="H568" s="63"/>
      <c r="I568" s="63"/>
      <c r="J568" s="63"/>
      <c r="K568" s="63"/>
      <c r="L568" s="63"/>
      <c r="M568" s="1"/>
      <c r="N568" s="1"/>
      <c r="O568" s="20"/>
      <c r="P568" s="20"/>
    </row>
    <row r="569" spans="1:16" s="8" customFormat="1" ht="18" customHeight="1" x14ac:dyDescent="0.25">
      <c r="A569" s="1" t="str">
        <f>IF(M569="","",MAX(A$3:A568)+1)</f>
        <v/>
      </c>
      <c r="B569" s="1" t="s">
        <v>442</v>
      </c>
      <c r="C569" s="56" t="s">
        <v>444</v>
      </c>
      <c r="D569" s="10"/>
      <c r="E569" s="10"/>
      <c r="F569" s="10"/>
      <c r="G569" s="10"/>
      <c r="H569" s="10"/>
      <c r="I569" s="10"/>
      <c r="J569" s="10"/>
      <c r="K569" s="10"/>
      <c r="L569" s="10"/>
      <c r="M569" s="1"/>
      <c r="N569" s="1"/>
      <c r="O569" s="20"/>
      <c r="P569" s="20">
        <f t="shared" ref="P569:P573" si="93">+O569*N569</f>
        <v>0</v>
      </c>
    </row>
    <row r="570" spans="1:16" s="8" customFormat="1" ht="78" customHeight="1" x14ac:dyDescent="0.25">
      <c r="A570" s="1">
        <f>IF(M570="","",MAX(A$3:A569)+1)</f>
        <v>264</v>
      </c>
      <c r="B570" s="1"/>
      <c r="C570" s="167" t="s">
        <v>445</v>
      </c>
      <c r="D570" s="168"/>
      <c r="E570" s="168"/>
      <c r="F570" s="168"/>
      <c r="G570" s="168"/>
      <c r="H570" s="168"/>
      <c r="I570" s="168"/>
      <c r="J570" s="168"/>
      <c r="K570" s="168"/>
      <c r="L570" s="169"/>
      <c r="M570" s="1" t="s">
        <v>86</v>
      </c>
      <c r="N570" s="24">
        <v>280</v>
      </c>
      <c r="O570" s="20"/>
      <c r="P570" s="20">
        <f t="shared" si="93"/>
        <v>0</v>
      </c>
    </row>
    <row r="571" spans="1:16" s="8" customFormat="1" ht="18" customHeight="1" x14ac:dyDescent="0.25">
      <c r="A571" s="1" t="str">
        <f>IF(M571="","",MAX(A$3:A570)+1)</f>
        <v/>
      </c>
      <c r="B571" s="1"/>
      <c r="C571" s="29"/>
      <c r="D571" s="10"/>
      <c r="E571" s="10"/>
      <c r="F571" s="10"/>
      <c r="G571" s="10"/>
      <c r="H571" s="10"/>
      <c r="I571" s="10"/>
      <c r="J571" s="10"/>
      <c r="K571" s="10"/>
      <c r="L571" s="10"/>
      <c r="M571" s="1"/>
      <c r="N571" s="1"/>
      <c r="O571" s="20"/>
      <c r="P571" s="20">
        <f t="shared" si="93"/>
        <v>0</v>
      </c>
    </row>
    <row r="572" spans="1:16" s="8" customFormat="1" ht="8.4499999999999993" customHeight="1" x14ac:dyDescent="0.25">
      <c r="A572" s="1" t="str">
        <f>IF(M572="","",MAX(A$3:A571)+1)</f>
        <v/>
      </c>
      <c r="B572" s="1"/>
      <c r="C572" s="29"/>
      <c r="D572" s="10"/>
      <c r="E572" s="10"/>
      <c r="F572" s="10"/>
      <c r="G572" s="10"/>
      <c r="H572" s="10"/>
      <c r="I572" s="10"/>
      <c r="J572" s="10"/>
      <c r="K572" s="10"/>
      <c r="L572" s="10"/>
      <c r="M572" s="1"/>
      <c r="N572" s="1"/>
      <c r="O572" s="20"/>
      <c r="P572" s="20">
        <f t="shared" si="93"/>
        <v>0</v>
      </c>
    </row>
    <row r="573" spans="1:16" s="8" customFormat="1" ht="16.899999999999999" customHeight="1" x14ac:dyDescent="0.25">
      <c r="A573" s="1" t="str">
        <f>IF(M573="","",MAX(A$3:A572)+1)</f>
        <v/>
      </c>
      <c r="B573" s="1" t="s">
        <v>446</v>
      </c>
      <c r="C573" s="145" t="s">
        <v>447</v>
      </c>
      <c r="D573" s="10"/>
      <c r="E573" s="10"/>
      <c r="F573" s="10"/>
      <c r="G573" s="10"/>
      <c r="H573" s="10"/>
      <c r="I573" s="10"/>
      <c r="J573" s="10"/>
      <c r="K573" s="10"/>
      <c r="L573" s="10"/>
      <c r="M573" s="1"/>
      <c r="N573" s="1"/>
      <c r="O573" s="20"/>
      <c r="P573" s="20">
        <f t="shared" si="93"/>
        <v>0</v>
      </c>
    </row>
    <row r="574" spans="1:16" s="8" customFormat="1" ht="6" customHeight="1" x14ac:dyDescent="0.25">
      <c r="A574" s="1" t="str">
        <f>IF(M574="","",MAX(A$3:A573)+1)</f>
        <v/>
      </c>
      <c r="B574" s="1"/>
      <c r="C574" s="63"/>
      <c r="D574" s="63"/>
      <c r="E574" s="63"/>
      <c r="F574" s="63"/>
      <c r="G574" s="63"/>
      <c r="H574" s="63"/>
      <c r="I574" s="63"/>
      <c r="J574" s="63"/>
      <c r="K574" s="63"/>
      <c r="L574" s="63"/>
      <c r="M574" s="1"/>
      <c r="N574" s="1"/>
      <c r="O574" s="20"/>
      <c r="P574" s="20"/>
    </row>
    <row r="575" spans="1:16" s="8" customFormat="1" ht="18" customHeight="1" x14ac:dyDescent="0.25">
      <c r="A575" s="1" t="str">
        <f>IF(M575="","",MAX(A$3:A574)+1)</f>
        <v/>
      </c>
      <c r="B575" s="1" t="s">
        <v>448</v>
      </c>
      <c r="C575" s="56" t="s">
        <v>449</v>
      </c>
      <c r="D575" s="10"/>
      <c r="E575" s="10"/>
      <c r="F575" s="10"/>
      <c r="G575" s="10"/>
      <c r="H575" s="10"/>
      <c r="I575" s="10"/>
      <c r="J575" s="10"/>
      <c r="K575" s="10"/>
      <c r="L575" s="10"/>
      <c r="M575" s="1"/>
      <c r="N575" s="1"/>
      <c r="O575" s="20"/>
      <c r="P575" s="20">
        <f t="shared" ref="P575:P579" si="94">+O575*N575</f>
        <v>0</v>
      </c>
    </row>
    <row r="576" spans="1:16" s="8" customFormat="1" ht="31.9" customHeight="1" x14ac:dyDescent="0.25">
      <c r="A576" s="1">
        <f>IF(M576="","",MAX(A$3:A575)+1)</f>
        <v>265</v>
      </c>
      <c r="B576" s="1"/>
      <c r="C576" s="167" t="s">
        <v>450</v>
      </c>
      <c r="D576" s="168"/>
      <c r="E576" s="168"/>
      <c r="F576" s="168"/>
      <c r="G576" s="168"/>
      <c r="H576" s="168"/>
      <c r="I576" s="168"/>
      <c r="J576" s="168"/>
      <c r="K576" s="168"/>
      <c r="L576" s="169"/>
      <c r="M576" s="1" t="s">
        <v>79</v>
      </c>
      <c r="N576" s="24">
        <v>110</v>
      </c>
      <c r="O576" s="20"/>
      <c r="P576" s="20">
        <f t="shared" si="94"/>
        <v>0</v>
      </c>
    </row>
    <row r="577" spans="1:16" s="8" customFormat="1" ht="18" customHeight="1" x14ac:dyDescent="0.25">
      <c r="A577" s="1" t="str">
        <f>IF(M577="","",MAX(A$3:A576)+1)</f>
        <v/>
      </c>
      <c r="B577" s="1"/>
      <c r="C577" s="29"/>
      <c r="D577" s="10"/>
      <c r="E577" s="10"/>
      <c r="F577" s="10"/>
      <c r="G577" s="10"/>
      <c r="H577" s="10"/>
      <c r="I577" s="10"/>
      <c r="J577" s="10"/>
      <c r="K577" s="10"/>
      <c r="L577" s="10"/>
      <c r="M577" s="1"/>
      <c r="N577" s="1"/>
      <c r="O577" s="20"/>
      <c r="P577" s="20">
        <f t="shared" si="94"/>
        <v>0</v>
      </c>
    </row>
    <row r="578" spans="1:16" s="8" customFormat="1" ht="8.4499999999999993" customHeight="1" x14ac:dyDescent="0.25">
      <c r="A578" s="1" t="str">
        <f>IF(M578="","",MAX(A$3:A577)+1)</f>
        <v/>
      </c>
      <c r="B578" s="1"/>
      <c r="C578" s="29"/>
      <c r="D578" s="10"/>
      <c r="E578" s="10"/>
      <c r="F578" s="10"/>
      <c r="G578" s="10"/>
      <c r="H578" s="10"/>
      <c r="I578" s="10"/>
      <c r="J578" s="10"/>
      <c r="K578" s="10"/>
      <c r="L578" s="10"/>
      <c r="M578" s="1"/>
      <c r="N578" s="1"/>
      <c r="O578" s="20"/>
      <c r="P578" s="20">
        <f t="shared" si="94"/>
        <v>0</v>
      </c>
    </row>
    <row r="579" spans="1:16" s="8" customFormat="1" ht="16.899999999999999" customHeight="1" x14ac:dyDescent="0.25">
      <c r="A579" s="1" t="str">
        <f>IF(M579="","",MAX(A$3:A578)+1)</f>
        <v/>
      </c>
      <c r="B579" s="1" t="s">
        <v>451</v>
      </c>
      <c r="C579" s="145" t="s">
        <v>452</v>
      </c>
      <c r="D579" s="10"/>
      <c r="E579" s="10"/>
      <c r="F579" s="10"/>
      <c r="G579" s="10"/>
      <c r="H579" s="10"/>
      <c r="I579" s="10"/>
      <c r="J579" s="10"/>
      <c r="K579" s="10"/>
      <c r="L579" s="10"/>
      <c r="M579" s="1"/>
      <c r="N579" s="1"/>
      <c r="O579" s="20"/>
      <c r="P579" s="20">
        <f t="shared" si="94"/>
        <v>0</v>
      </c>
    </row>
    <row r="580" spans="1:16" s="8" customFormat="1" ht="6" customHeight="1" x14ac:dyDescent="0.25">
      <c r="A580" s="1" t="str">
        <f>IF(M580="","",MAX(A$3:A579)+1)</f>
        <v/>
      </c>
      <c r="B580" s="1"/>
      <c r="C580" s="63"/>
      <c r="D580" s="63"/>
      <c r="E580" s="63"/>
      <c r="F580" s="63"/>
      <c r="G580" s="63"/>
      <c r="H580" s="63"/>
      <c r="I580" s="63"/>
      <c r="J580" s="63"/>
      <c r="K580" s="63"/>
      <c r="L580" s="63"/>
      <c r="M580" s="1"/>
      <c r="N580" s="1"/>
      <c r="O580" s="20"/>
      <c r="P580" s="20"/>
    </row>
    <row r="581" spans="1:16" s="8" customFormat="1" ht="18" customHeight="1" x14ac:dyDescent="0.25">
      <c r="A581" s="1" t="str">
        <f>IF(M581="","",MAX(A$3:A580)+1)</f>
        <v/>
      </c>
      <c r="B581" s="1" t="s">
        <v>453</v>
      </c>
      <c r="C581" s="56" t="s">
        <v>454</v>
      </c>
      <c r="D581" s="10"/>
      <c r="E581" s="10"/>
      <c r="F581" s="10"/>
      <c r="G581" s="10"/>
      <c r="H581" s="10"/>
      <c r="I581" s="10"/>
      <c r="J581" s="10"/>
      <c r="K581" s="10"/>
      <c r="L581" s="10"/>
      <c r="M581" s="1"/>
      <c r="N581" s="1"/>
      <c r="O581" s="20"/>
      <c r="P581" s="20">
        <f t="shared" ref="P581:P582" si="95">+O581*N581</f>
        <v>0</v>
      </c>
    </row>
    <row r="582" spans="1:16" s="8" customFormat="1" ht="31.9" customHeight="1" x14ac:dyDescent="0.25">
      <c r="A582" s="1">
        <f>IF(M582="","",MAX(A$3:A581)+1)</f>
        <v>266</v>
      </c>
      <c r="B582" s="1"/>
      <c r="C582" s="167" t="s">
        <v>455</v>
      </c>
      <c r="D582" s="168"/>
      <c r="E582" s="168"/>
      <c r="F582" s="168"/>
      <c r="G582" s="168"/>
      <c r="H582" s="168"/>
      <c r="I582" s="168"/>
      <c r="J582" s="168"/>
      <c r="K582" s="168"/>
      <c r="L582" s="169"/>
      <c r="M582" s="1" t="s">
        <v>149</v>
      </c>
      <c r="N582" s="24">
        <v>8</v>
      </c>
      <c r="O582" s="20"/>
      <c r="P582" s="20">
        <f t="shared" si="95"/>
        <v>0</v>
      </c>
    </row>
    <row r="583" spans="1:16" s="8" customFormat="1" ht="12" customHeight="1" x14ac:dyDescent="0.25">
      <c r="A583" s="91" t="str">
        <f>IF(M583="","",MAX(A$3:B508)+1)</f>
        <v/>
      </c>
      <c r="B583" s="91"/>
      <c r="C583" s="92"/>
      <c r="D583" s="93"/>
      <c r="E583" s="94"/>
      <c r="F583" s="94"/>
      <c r="G583" s="94"/>
      <c r="H583" s="94"/>
      <c r="I583" s="94"/>
      <c r="J583" s="94"/>
      <c r="K583" s="94"/>
      <c r="L583" s="95"/>
      <c r="M583" s="1"/>
      <c r="N583" s="1"/>
      <c r="O583" s="20"/>
      <c r="P583" s="20"/>
    </row>
    <row r="584" spans="1:16" s="8" customFormat="1" ht="21" customHeight="1" x14ac:dyDescent="0.25">
      <c r="A584" s="96"/>
      <c r="B584" s="96"/>
      <c r="C584" s="88"/>
      <c r="D584" s="4"/>
      <c r="E584" s="4"/>
      <c r="F584" s="4"/>
      <c r="G584" s="5"/>
      <c r="H584" s="28"/>
      <c r="I584" s="10"/>
      <c r="J584" s="10"/>
      <c r="K584" s="10"/>
      <c r="L584" s="126" t="str">
        <f>+C4</f>
        <v>LOS 1 - IDC - GERÜSTBAU - MAURERARBEITEN - MARMORIERUNG - ÖFFENTLICHE ERSCHLIEßUNG - GRÜNANLAGEN</v>
      </c>
      <c r="M584" s="127" t="s">
        <v>456</v>
      </c>
      <c r="N584" s="121"/>
      <c r="O584" s="122"/>
      <c r="P584" s="125">
        <f>+SUM(P4:P583)</f>
        <v>0</v>
      </c>
    </row>
    <row r="585" spans="1:16" s="8" customFormat="1" ht="21" customHeight="1" x14ac:dyDescent="0.25">
      <c r="A585" s="19"/>
      <c r="B585" s="19"/>
      <c r="C585" s="88"/>
      <c r="D585" s="4"/>
      <c r="E585" s="4"/>
      <c r="F585" s="4"/>
      <c r="G585" s="5"/>
      <c r="H585" s="28"/>
      <c r="I585" s="10"/>
      <c r="J585" s="10"/>
      <c r="K585" s="10"/>
      <c r="L585" s="78"/>
      <c r="M585" s="128" t="s">
        <v>457</v>
      </c>
      <c r="N585" s="120"/>
      <c r="O585" s="5"/>
      <c r="P585" s="147" t="s">
        <v>458</v>
      </c>
    </row>
    <row r="586" spans="1:16" s="8" customFormat="1" ht="21" customHeight="1" x14ac:dyDescent="0.25">
      <c r="A586" s="19"/>
      <c r="B586" s="19"/>
      <c r="C586" s="88"/>
      <c r="D586" s="4"/>
      <c r="E586" s="4"/>
      <c r="F586" s="4"/>
      <c r="G586" s="5"/>
      <c r="H586" s="28"/>
      <c r="I586" s="10"/>
      <c r="J586" s="10"/>
      <c r="K586" s="10"/>
      <c r="L586" s="78"/>
      <c r="M586" s="129" t="s">
        <v>459</v>
      </c>
      <c r="N586" s="123"/>
      <c r="O586" s="124"/>
      <c r="P586" s="97">
        <f>+P584</f>
        <v>0</v>
      </c>
    </row>
    <row r="587" spans="1:16" s="8" customFormat="1" ht="9" customHeight="1" x14ac:dyDescent="0.25">
      <c r="A587" s="19" t="str">
        <f>IF(M587="","",MAX(A$3:B586)+1)</f>
        <v/>
      </c>
      <c r="B587" s="19"/>
      <c r="C587" s="88"/>
      <c r="D587" s="4"/>
      <c r="E587" s="4"/>
      <c r="F587" s="4"/>
      <c r="G587" s="5"/>
      <c r="H587" s="28"/>
      <c r="I587" s="10"/>
      <c r="J587" s="10"/>
      <c r="K587" s="10"/>
      <c r="L587" s="10"/>
      <c r="M587" s="73"/>
      <c r="N587" s="73"/>
      <c r="O587" s="98"/>
      <c r="P587" s="5">
        <f t="shared" ref="P587:P588" si="96">+O587*N587</f>
        <v>0</v>
      </c>
    </row>
    <row r="588" spans="1:16" s="8" customFormat="1" ht="33" customHeight="1" x14ac:dyDescent="0.25">
      <c r="A588" s="1" t="str">
        <f>IF(M588="","",MAX(A$3:B587)+1)</f>
        <v/>
      </c>
      <c r="B588" s="1"/>
      <c r="C588" s="10"/>
      <c r="D588" s="10"/>
      <c r="E588" s="10"/>
      <c r="F588" s="10"/>
      <c r="G588" s="10"/>
      <c r="H588" s="10"/>
      <c r="I588" s="10"/>
      <c r="J588" s="10"/>
      <c r="K588" s="10"/>
      <c r="L588" s="10"/>
      <c r="M588" s="2"/>
      <c r="N588" s="2"/>
      <c r="O588" s="20"/>
      <c r="P588" s="20">
        <f t="shared" si="96"/>
        <v>0</v>
      </c>
    </row>
    <row r="589" spans="1:16" s="8" customFormat="1" ht="18" customHeight="1" x14ac:dyDescent="0.25">
      <c r="A589" s="1" t="str">
        <f>IF(M589="","",MAX(A$3:A588)+1)</f>
        <v/>
      </c>
      <c r="B589" s="1"/>
      <c r="C589" s="176" t="s">
        <v>460</v>
      </c>
      <c r="D589" s="177"/>
      <c r="E589" s="177"/>
      <c r="F589" s="177"/>
      <c r="G589" s="177"/>
      <c r="H589" s="177"/>
      <c r="I589" s="177"/>
      <c r="J589" s="177"/>
      <c r="K589" s="177"/>
      <c r="L589" s="178"/>
      <c r="M589" s="1"/>
      <c r="N589" s="1"/>
      <c r="O589" s="20"/>
      <c r="P589" s="20">
        <f t="shared" ref="P589" si="97">+O589*N589</f>
        <v>0</v>
      </c>
    </row>
    <row r="590" spans="1:16" s="8" customFormat="1" ht="18" customHeight="1" x14ac:dyDescent="0.25">
      <c r="A590" s="1" t="str">
        <f>IF(M590="","",MAX(A$3:A589)+1)</f>
        <v/>
      </c>
      <c r="B590" s="1"/>
      <c r="C590" s="29"/>
      <c r="D590" s="10"/>
      <c r="E590" s="10"/>
      <c r="F590" s="10"/>
      <c r="G590" s="10"/>
      <c r="H590" s="10"/>
      <c r="I590" s="10"/>
      <c r="J590" s="10"/>
      <c r="K590" s="10"/>
      <c r="L590" s="10"/>
      <c r="M590" s="1"/>
      <c r="N590" s="1"/>
      <c r="O590" s="20"/>
      <c r="P590" s="20"/>
    </row>
    <row r="591" spans="1:16" s="8" customFormat="1" ht="18" customHeight="1" collapsed="1" x14ac:dyDescent="0.25">
      <c r="A591" s="1" t="str">
        <f>IF(M591="","",MAX(A$3:A590)+1)</f>
        <v/>
      </c>
      <c r="B591" s="1"/>
      <c r="C591" s="56" t="s">
        <v>461</v>
      </c>
      <c r="D591" s="10"/>
      <c r="E591" s="10"/>
      <c r="F591" s="10"/>
      <c r="G591" s="10"/>
      <c r="H591" s="69"/>
      <c r="I591" s="10"/>
      <c r="J591" s="10"/>
      <c r="K591" s="10"/>
      <c r="L591" s="10"/>
      <c r="M591" s="1"/>
      <c r="N591" s="1"/>
      <c r="O591" s="20"/>
      <c r="P591" s="20">
        <f t="shared" ref="P591" si="98">+O591*N591</f>
        <v>0</v>
      </c>
    </row>
    <row r="592" spans="1:16" s="8" customFormat="1" ht="18" customHeight="1" x14ac:dyDescent="0.25">
      <c r="A592" s="1" t="str">
        <f>IF(M592="","",MAX(A$3:A591)+1)</f>
        <v/>
      </c>
      <c r="B592" s="1" t="s">
        <v>187</v>
      </c>
      <c r="C592" s="56" t="s">
        <v>188</v>
      </c>
      <c r="D592" s="10"/>
      <c r="E592" s="10"/>
      <c r="F592" s="10"/>
      <c r="G592" s="73"/>
      <c r="H592" s="69"/>
      <c r="I592" s="10"/>
      <c r="J592" s="73" t="s">
        <v>462</v>
      </c>
      <c r="K592" s="10"/>
      <c r="L592" s="10"/>
      <c r="M592" s="1"/>
      <c r="N592" s="1"/>
      <c r="O592" s="20"/>
      <c r="P592" s="20"/>
    </row>
    <row r="593" spans="1:24" s="8" customFormat="1" ht="16.899999999999999" customHeight="1" collapsed="1" x14ac:dyDescent="0.25">
      <c r="A593" s="1">
        <f>IF(M593="","",MAX(A$3:A592)+1)</f>
        <v>267</v>
      </c>
      <c r="B593" s="1"/>
      <c r="C593" s="74" t="s">
        <v>189</v>
      </c>
      <c r="D593" s="10"/>
      <c r="E593" s="10"/>
      <c r="F593" s="10"/>
      <c r="G593" s="10"/>
      <c r="H593" s="10"/>
      <c r="I593" s="10"/>
      <c r="J593" s="10"/>
      <c r="K593" s="10"/>
      <c r="L593" s="10"/>
      <c r="M593" s="1" t="s">
        <v>79</v>
      </c>
      <c r="N593" s="24">
        <v>-100</v>
      </c>
      <c r="O593" s="20"/>
      <c r="P593" s="20">
        <f t="shared" ref="P593" si="99">+O593*N593</f>
        <v>0</v>
      </c>
    </row>
    <row r="594" spans="1:24" s="8" customFormat="1" ht="16.149999999999999" hidden="1" customHeight="1" outlineLevel="1" x14ac:dyDescent="0.25">
      <c r="A594" s="1" t="str">
        <f>IF(M594="","",MAX(A$3:A593)+1)</f>
        <v/>
      </c>
      <c r="B594" s="1"/>
      <c r="C594" s="40"/>
      <c r="D594" s="35"/>
      <c r="E594" s="39"/>
      <c r="F594" s="34">
        <v>100</v>
      </c>
      <c r="G594" s="38" t="s">
        <v>526</v>
      </c>
      <c r="H594" s="34">
        <v>0.78</v>
      </c>
      <c r="I594" s="38" t="s">
        <v>526</v>
      </c>
      <c r="J594" s="75">
        <v>0.15</v>
      </c>
      <c r="K594" s="38" t="s">
        <v>522</v>
      </c>
      <c r="L594" s="50">
        <f>+J594*H594*F594</f>
        <v>11.7</v>
      </c>
      <c r="M594" s="1"/>
      <c r="N594" s="1"/>
      <c r="O594" s="20"/>
      <c r="P594" s="20"/>
    </row>
    <row r="595" spans="1:24" s="8" customFormat="1" ht="27.6" customHeight="1" x14ac:dyDescent="0.25">
      <c r="A595" s="1">
        <f>IF(M595="","",MAX(A$3:A594)+1)</f>
        <v>268</v>
      </c>
      <c r="B595" s="1"/>
      <c r="C595" s="182" t="s">
        <v>190</v>
      </c>
      <c r="D595" s="183"/>
      <c r="E595" s="183"/>
      <c r="F595" s="183"/>
      <c r="G595" s="183"/>
      <c r="H595" s="183"/>
      <c r="I595" s="183"/>
      <c r="J595" s="183"/>
      <c r="K595" s="183"/>
      <c r="L595" s="184"/>
      <c r="M595" s="1" t="s">
        <v>79</v>
      </c>
      <c r="N595" s="24">
        <v>-100</v>
      </c>
      <c r="O595" s="20"/>
      <c r="P595" s="20">
        <f t="shared" ref="P595:P596" si="100">+O595*N595</f>
        <v>0</v>
      </c>
    </row>
    <row r="596" spans="1:24" s="8" customFormat="1" ht="16.899999999999999" customHeight="1" x14ac:dyDescent="0.25">
      <c r="A596" s="1">
        <f>IF(M596="","",MAX(A$3:A595)+1)</f>
        <v>269</v>
      </c>
      <c r="B596" s="1"/>
      <c r="C596" s="74" t="s">
        <v>191</v>
      </c>
      <c r="D596" s="10"/>
      <c r="E596" s="10"/>
      <c r="F596" s="10"/>
      <c r="G596" s="10"/>
      <c r="H596" s="10"/>
      <c r="I596" s="10"/>
      <c r="J596" s="10"/>
      <c r="K596" s="10"/>
      <c r="L596" s="10"/>
      <c r="M596" s="1" t="s">
        <v>79</v>
      </c>
      <c r="N596" s="24">
        <v>-100</v>
      </c>
      <c r="O596" s="20"/>
      <c r="P596" s="20">
        <f t="shared" si="100"/>
        <v>0</v>
      </c>
    </row>
    <row r="597" spans="1:24" s="8" customFormat="1" ht="18" customHeight="1" x14ac:dyDescent="0.25">
      <c r="A597" s="1" t="str">
        <f>IF(M597="","",MAX(A$3:A596)+1)</f>
        <v/>
      </c>
      <c r="B597" s="1" t="s">
        <v>187</v>
      </c>
      <c r="C597" s="56" t="s">
        <v>188</v>
      </c>
      <c r="D597" s="10"/>
      <c r="E597" s="10"/>
      <c r="F597" s="10"/>
      <c r="G597" s="73"/>
      <c r="H597" s="69"/>
      <c r="I597" s="10"/>
      <c r="J597" s="73" t="s">
        <v>463</v>
      </c>
      <c r="K597" s="10"/>
      <c r="L597" s="10"/>
      <c r="M597" s="1"/>
      <c r="N597" s="1"/>
      <c r="O597" s="20"/>
      <c r="P597" s="20"/>
    </row>
    <row r="598" spans="1:24" s="8" customFormat="1" ht="16.899999999999999" customHeight="1" collapsed="1" x14ac:dyDescent="0.25">
      <c r="A598" s="1">
        <f>IF(M598="","",MAX(A$3:A597)+1)</f>
        <v>270</v>
      </c>
      <c r="B598" s="1"/>
      <c r="C598" s="74" t="s">
        <v>189</v>
      </c>
      <c r="D598" s="10"/>
      <c r="E598" s="10"/>
      <c r="F598" s="10"/>
      <c r="G598" s="10"/>
      <c r="H598" s="10"/>
      <c r="I598" s="10"/>
      <c r="J598" s="10"/>
      <c r="K598" s="10"/>
      <c r="L598" s="10"/>
      <c r="M598" s="1" t="s">
        <v>79</v>
      </c>
      <c r="N598" s="24">
        <v>-25</v>
      </c>
      <c r="O598" s="20"/>
      <c r="P598" s="20">
        <f t="shared" ref="P598" si="101">+O598*N598</f>
        <v>0</v>
      </c>
    </row>
    <row r="599" spans="1:24" s="8" customFormat="1" ht="16.149999999999999" hidden="1" customHeight="1" outlineLevel="1" x14ac:dyDescent="0.25">
      <c r="A599" s="1" t="str">
        <f>IF(M599="","",MAX(A$3:A598)+1)</f>
        <v/>
      </c>
      <c r="B599" s="1"/>
      <c r="C599" s="40"/>
      <c r="D599" s="35"/>
      <c r="E599" s="39"/>
      <c r="F599" s="34">
        <v>25</v>
      </c>
      <c r="G599" s="38" t="s">
        <v>526</v>
      </c>
      <c r="H599" s="34">
        <v>0.64</v>
      </c>
      <c r="I599" s="38" t="s">
        <v>526</v>
      </c>
      <c r="J599" s="75">
        <v>0.15</v>
      </c>
      <c r="K599" s="38" t="s">
        <v>522</v>
      </c>
      <c r="L599" s="50">
        <f>+J599*H599*F599</f>
        <v>2.4</v>
      </c>
      <c r="M599" s="1"/>
      <c r="N599" s="1"/>
      <c r="O599" s="20"/>
      <c r="P599" s="20"/>
    </row>
    <row r="600" spans="1:24" s="8" customFormat="1" ht="27.6" customHeight="1" x14ac:dyDescent="0.25">
      <c r="A600" s="1">
        <f>IF(M600="","",MAX(A$3:A599)+1)</f>
        <v>271</v>
      </c>
      <c r="B600" s="1"/>
      <c r="C600" s="182" t="s">
        <v>190</v>
      </c>
      <c r="D600" s="183"/>
      <c r="E600" s="183"/>
      <c r="F600" s="183"/>
      <c r="G600" s="183"/>
      <c r="H600" s="183"/>
      <c r="I600" s="183"/>
      <c r="J600" s="183"/>
      <c r="K600" s="183"/>
      <c r="L600" s="184"/>
      <c r="M600" s="1" t="s">
        <v>79</v>
      </c>
      <c r="N600" s="24">
        <v>-25</v>
      </c>
      <c r="O600" s="20"/>
      <c r="P600" s="20">
        <f t="shared" ref="P600:P601" si="102">+O600*N600</f>
        <v>0</v>
      </c>
      <c r="X600" s="76"/>
    </row>
    <row r="601" spans="1:24" s="8" customFormat="1" ht="16.899999999999999" customHeight="1" x14ac:dyDescent="0.25">
      <c r="A601" s="1">
        <f>IF(M601="","",MAX(A$3:A600)+1)</f>
        <v>272</v>
      </c>
      <c r="B601" s="1"/>
      <c r="C601" s="74" t="s">
        <v>191</v>
      </c>
      <c r="D601" s="10"/>
      <c r="E601" s="10"/>
      <c r="F601" s="10"/>
      <c r="G601" s="10"/>
      <c r="H601" s="10"/>
      <c r="I601" s="10"/>
      <c r="J601" s="10"/>
      <c r="K601" s="10"/>
      <c r="L601" s="10"/>
      <c r="M601" s="1" t="s">
        <v>79</v>
      </c>
      <c r="N601" s="24">
        <v>-25</v>
      </c>
      <c r="O601" s="20"/>
      <c r="P601" s="20">
        <f t="shared" si="102"/>
        <v>0</v>
      </c>
      <c r="X601" s="77"/>
    </row>
    <row r="602" spans="1:24" s="8" customFormat="1" ht="18" customHeight="1" x14ac:dyDescent="0.25">
      <c r="A602" s="1" t="str">
        <f>IF(M602="","",MAX(A$3:A601)+1)</f>
        <v/>
      </c>
      <c r="B602" s="1"/>
      <c r="C602" s="29"/>
      <c r="D602" s="10"/>
      <c r="E602" s="10"/>
      <c r="F602" s="10"/>
      <c r="G602" s="10"/>
      <c r="H602" s="10"/>
      <c r="I602" s="10"/>
      <c r="J602" s="10"/>
      <c r="K602" s="10"/>
      <c r="L602" s="10"/>
      <c r="M602" s="1"/>
      <c r="N602" s="1"/>
      <c r="O602" s="20"/>
      <c r="P602" s="20"/>
    </row>
    <row r="603" spans="1:24" s="8" customFormat="1" ht="18" customHeight="1" collapsed="1" x14ac:dyDescent="0.25">
      <c r="A603" s="1" t="str">
        <f>IF(M603="","",MAX(A$3:A602)+1)</f>
        <v/>
      </c>
      <c r="B603" s="1"/>
      <c r="C603" s="56" t="s">
        <v>464</v>
      </c>
      <c r="D603" s="10"/>
      <c r="E603" s="10"/>
      <c r="F603" s="10"/>
      <c r="G603" s="10"/>
      <c r="H603" s="69"/>
      <c r="I603" s="10"/>
      <c r="J603" s="10"/>
      <c r="K603" s="10"/>
      <c r="L603" s="10"/>
      <c r="M603" s="1"/>
      <c r="N603" s="1"/>
      <c r="O603" s="20"/>
      <c r="P603" s="20">
        <f t="shared" ref="P603" si="103">+O603*N603</f>
        <v>0</v>
      </c>
    </row>
    <row r="604" spans="1:24" s="8" customFormat="1" ht="7.9" customHeight="1" x14ac:dyDescent="0.25">
      <c r="A604" s="1" t="str">
        <f>IF(M604="","",MAX(A$3:A603)+1)</f>
        <v/>
      </c>
      <c r="B604" s="1"/>
      <c r="C604" s="74"/>
      <c r="D604" s="10"/>
      <c r="E604" s="10"/>
      <c r="F604" s="10"/>
      <c r="G604" s="10"/>
      <c r="H604" s="10"/>
      <c r="I604" s="10"/>
      <c r="J604" s="10"/>
      <c r="K604" s="10"/>
      <c r="L604" s="10"/>
      <c r="M604" s="1"/>
      <c r="N604" s="24"/>
      <c r="O604" s="20"/>
      <c r="P604" s="20"/>
    </row>
    <row r="605" spans="1:24" s="8" customFormat="1" ht="18" customHeight="1" x14ac:dyDescent="0.25">
      <c r="A605" s="1" t="str">
        <f>IF(M605="","",MAX(A$3:A604)+1)</f>
        <v/>
      </c>
      <c r="B605" s="1" t="s">
        <v>187</v>
      </c>
      <c r="C605" s="56" t="s">
        <v>465</v>
      </c>
      <c r="D605" s="10"/>
      <c r="E605" s="10"/>
      <c r="F605" s="10"/>
      <c r="G605" s="73"/>
      <c r="H605" s="69"/>
      <c r="I605" s="10"/>
      <c r="J605" s="73" t="s">
        <v>462</v>
      </c>
      <c r="K605" s="10"/>
      <c r="L605" s="10"/>
      <c r="M605" s="1"/>
      <c r="N605" s="1"/>
      <c r="O605" s="20"/>
      <c r="P605" s="20"/>
    </row>
    <row r="606" spans="1:24" s="8" customFormat="1" ht="16.899999999999999" customHeight="1" collapsed="1" x14ac:dyDescent="0.25">
      <c r="A606" s="1">
        <f>IF(M606="","",MAX(A$3:A605)+1)</f>
        <v>273</v>
      </c>
      <c r="B606" s="1"/>
      <c r="C606" s="74" t="s">
        <v>189</v>
      </c>
      <c r="D606" s="10"/>
      <c r="E606" s="10"/>
      <c r="F606" s="10"/>
      <c r="G606" s="10"/>
      <c r="H606" s="10"/>
      <c r="I606" s="10"/>
      <c r="J606" s="10"/>
      <c r="K606" s="10"/>
      <c r="L606" s="10"/>
      <c r="M606" s="1" t="s">
        <v>79</v>
      </c>
      <c r="N606" s="24">
        <v>100</v>
      </c>
      <c r="O606" s="20"/>
      <c r="P606" s="20">
        <f t="shared" ref="P606" si="104">+O606*N606</f>
        <v>0</v>
      </c>
    </row>
    <row r="607" spans="1:24" s="8" customFormat="1" ht="16.149999999999999" hidden="1" customHeight="1" outlineLevel="1" x14ac:dyDescent="0.25">
      <c r="A607" s="1" t="str">
        <f>IF(M607="","",MAX(A$3:A606)+1)</f>
        <v/>
      </c>
      <c r="B607" s="1"/>
      <c r="C607" s="40"/>
      <c r="D607" s="35"/>
      <c r="E607" s="39"/>
      <c r="F607" s="34">
        <v>100</v>
      </c>
      <c r="G607" s="38" t="s">
        <v>526</v>
      </c>
      <c r="H607" s="34">
        <v>0.78</v>
      </c>
      <c r="I607" s="38" t="s">
        <v>526</v>
      </c>
      <c r="J607" s="75">
        <v>0.15</v>
      </c>
      <c r="K607" s="38" t="s">
        <v>522</v>
      </c>
      <c r="L607" s="50">
        <f>+J607*H607*F607</f>
        <v>11.7</v>
      </c>
      <c r="M607" s="1"/>
      <c r="N607" s="1"/>
      <c r="O607" s="20"/>
      <c r="P607" s="20"/>
    </row>
    <row r="608" spans="1:24" s="8" customFormat="1" ht="19.899999999999999" customHeight="1" x14ac:dyDescent="0.25">
      <c r="A608" s="1">
        <f>IF(M608="","",MAX(A$3:A607)+1)</f>
        <v>274</v>
      </c>
      <c r="B608" s="1"/>
      <c r="C608" s="182" t="s">
        <v>466</v>
      </c>
      <c r="D608" s="183"/>
      <c r="E608" s="183"/>
      <c r="F608" s="183"/>
      <c r="G608" s="183"/>
      <c r="H608" s="183"/>
      <c r="I608" s="183"/>
      <c r="J608" s="183"/>
      <c r="K608" s="183"/>
      <c r="L608" s="184"/>
      <c r="M608" s="1" t="s">
        <v>79</v>
      </c>
      <c r="N608" s="24">
        <v>100</v>
      </c>
      <c r="O608" s="20"/>
      <c r="P608" s="20">
        <f t="shared" ref="P608:P609" si="105">+O608*N608</f>
        <v>0</v>
      </c>
    </row>
    <row r="609" spans="1:24" s="8" customFormat="1" ht="16.899999999999999" customHeight="1" x14ac:dyDescent="0.25">
      <c r="A609" s="1">
        <f>IF(M609="","",MAX(A$3:A608)+1)</f>
        <v>275</v>
      </c>
      <c r="B609" s="1"/>
      <c r="C609" s="74" t="s">
        <v>467</v>
      </c>
      <c r="D609" s="10"/>
      <c r="E609" s="10"/>
      <c r="F609" s="10"/>
      <c r="G609" s="10"/>
      <c r="H609" s="10"/>
      <c r="I609" s="10"/>
      <c r="J609" s="10"/>
      <c r="K609" s="10"/>
      <c r="L609" s="10"/>
      <c r="M609" s="1" t="s">
        <v>79</v>
      </c>
      <c r="N609" s="24">
        <v>100</v>
      </c>
      <c r="O609" s="20"/>
      <c r="P609" s="20">
        <f t="shared" si="105"/>
        <v>0</v>
      </c>
    </row>
    <row r="610" spans="1:24" s="8" customFormat="1" ht="18" customHeight="1" x14ac:dyDescent="0.25">
      <c r="A610" s="1" t="str">
        <f>IF(M610="","",MAX(A$3:A609)+1)</f>
        <v/>
      </c>
      <c r="B610" s="1" t="s">
        <v>187</v>
      </c>
      <c r="C610" s="56" t="s">
        <v>188</v>
      </c>
      <c r="D610" s="10"/>
      <c r="E610" s="10"/>
      <c r="F610" s="10"/>
      <c r="G610" s="73"/>
      <c r="H610" s="69"/>
      <c r="I610" s="10"/>
      <c r="J610" s="73" t="s">
        <v>463</v>
      </c>
      <c r="K610" s="10"/>
      <c r="L610" s="10"/>
      <c r="M610" s="1"/>
      <c r="N610" s="1"/>
      <c r="O610" s="20"/>
      <c r="P610" s="20"/>
    </row>
    <row r="611" spans="1:24" s="8" customFormat="1" ht="16.899999999999999" customHeight="1" collapsed="1" x14ac:dyDescent="0.25">
      <c r="A611" s="1">
        <f>IF(M611="","",MAX(A$3:A610)+1)</f>
        <v>276</v>
      </c>
      <c r="B611" s="1"/>
      <c r="C611" s="74" t="s">
        <v>189</v>
      </c>
      <c r="D611" s="10"/>
      <c r="E611" s="10"/>
      <c r="F611" s="10"/>
      <c r="G611" s="10"/>
      <c r="H611" s="10"/>
      <c r="I611" s="10"/>
      <c r="J611" s="10"/>
      <c r="K611" s="10"/>
      <c r="L611" s="10"/>
      <c r="M611" s="1" t="s">
        <v>79</v>
      </c>
      <c r="N611" s="24">
        <v>25</v>
      </c>
      <c r="O611" s="20"/>
      <c r="P611" s="20">
        <f t="shared" ref="P611" si="106">+O611*N611</f>
        <v>0</v>
      </c>
    </row>
    <row r="612" spans="1:24" s="8" customFormat="1" ht="16.149999999999999" hidden="1" customHeight="1" outlineLevel="1" x14ac:dyDescent="0.25">
      <c r="A612" s="1" t="str">
        <f>IF(M612="","",MAX(A$3:A611)+1)</f>
        <v/>
      </c>
      <c r="B612" s="1"/>
      <c r="C612" s="40"/>
      <c r="D612" s="35"/>
      <c r="E612" s="39"/>
      <c r="F612" s="34">
        <v>25</v>
      </c>
      <c r="G612" s="38" t="s">
        <v>526</v>
      </c>
      <c r="H612" s="34">
        <v>0.64</v>
      </c>
      <c r="I612" s="38" t="s">
        <v>526</v>
      </c>
      <c r="J612" s="75">
        <v>0.15</v>
      </c>
      <c r="K612" s="38" t="s">
        <v>522</v>
      </c>
      <c r="L612" s="50">
        <f>+J612*H612*F612</f>
        <v>2.4</v>
      </c>
      <c r="M612" s="1"/>
      <c r="N612" s="1"/>
      <c r="O612" s="20"/>
      <c r="P612" s="20"/>
    </row>
    <row r="613" spans="1:24" s="8" customFormat="1" ht="18" customHeight="1" x14ac:dyDescent="0.25">
      <c r="A613" s="1">
        <f>IF(M613="","",MAX(A$3:A612)+1)</f>
        <v>277</v>
      </c>
      <c r="B613" s="1"/>
      <c r="C613" s="182" t="s">
        <v>466</v>
      </c>
      <c r="D613" s="183"/>
      <c r="E613" s="183"/>
      <c r="F613" s="183"/>
      <c r="G613" s="183"/>
      <c r="H613" s="183"/>
      <c r="I613" s="183"/>
      <c r="J613" s="183"/>
      <c r="K613" s="183"/>
      <c r="L613" s="184"/>
      <c r="M613" s="1" t="s">
        <v>79</v>
      </c>
      <c r="N613" s="24">
        <v>25</v>
      </c>
      <c r="O613" s="20"/>
      <c r="P613" s="20">
        <f t="shared" ref="P613:P614" si="107">+O613*N613</f>
        <v>0</v>
      </c>
      <c r="X613" s="76"/>
    </row>
    <row r="614" spans="1:24" s="8" customFormat="1" ht="16.899999999999999" customHeight="1" x14ac:dyDescent="0.25">
      <c r="A614" s="1">
        <f>IF(M614="","",MAX(A$3:A613)+1)</f>
        <v>278</v>
      </c>
      <c r="B614" s="1"/>
      <c r="C614" s="74" t="s">
        <v>191</v>
      </c>
      <c r="D614" s="10"/>
      <c r="E614" s="10"/>
      <c r="F614" s="10"/>
      <c r="G614" s="10"/>
      <c r="H614" s="10"/>
      <c r="I614" s="10"/>
      <c r="J614" s="10"/>
      <c r="K614" s="10"/>
      <c r="L614" s="10"/>
      <c r="M614" s="1" t="s">
        <v>79</v>
      </c>
      <c r="N614" s="24">
        <v>25</v>
      </c>
      <c r="O614" s="20"/>
      <c r="P614" s="20">
        <f t="shared" si="107"/>
        <v>0</v>
      </c>
      <c r="X614" s="77"/>
    </row>
    <row r="615" spans="1:24" s="8" customFormat="1" ht="16.899999999999999" customHeight="1" x14ac:dyDescent="0.25">
      <c r="A615" s="1" t="str">
        <f>IF(M615="","",MAX(A$3:A614)+1)</f>
        <v/>
      </c>
      <c r="B615" s="1"/>
      <c r="C615" s="74"/>
      <c r="D615" s="10"/>
      <c r="E615" s="10"/>
      <c r="F615" s="10"/>
      <c r="G615" s="10"/>
      <c r="H615" s="10"/>
      <c r="I615" s="10"/>
      <c r="J615" s="10"/>
      <c r="K615" s="10"/>
      <c r="L615" s="10"/>
      <c r="M615" s="1"/>
      <c r="N615" s="24"/>
      <c r="O615" s="20"/>
      <c r="P615" s="20"/>
    </row>
    <row r="616" spans="1:24" s="8" customFormat="1" ht="16.899999999999999" customHeight="1" x14ac:dyDescent="0.25">
      <c r="A616" s="91" t="str">
        <f>IF(M616="","",MAX(A$3:A615)+1)</f>
        <v/>
      </c>
      <c r="B616" s="91"/>
      <c r="C616" s="131"/>
      <c r="D616" s="132"/>
      <c r="E616" s="132"/>
      <c r="F616" s="132"/>
      <c r="G616" s="132"/>
      <c r="H616" s="132"/>
      <c r="I616" s="132"/>
      <c r="J616" s="132"/>
      <c r="K616" s="132"/>
      <c r="L616" s="133"/>
      <c r="M616" s="91"/>
      <c r="N616" s="134"/>
      <c r="O616" s="135"/>
      <c r="P616" s="99"/>
    </row>
    <row r="617" spans="1:24" s="8" customFormat="1" ht="21" customHeight="1" x14ac:dyDescent="0.25">
      <c r="A617" s="19"/>
      <c r="B617" s="19"/>
      <c r="C617" s="88"/>
      <c r="D617" s="4"/>
      <c r="E617" s="4"/>
      <c r="F617" s="4"/>
      <c r="G617" s="5"/>
      <c r="H617" s="28"/>
      <c r="I617" s="10"/>
      <c r="J617" s="10"/>
      <c r="K617" s="10"/>
      <c r="L617" s="126" t="str">
        <f>+C589</f>
        <v>VARIANTE NR. 1 MAUERABDECKUNGEN AUS BETON</v>
      </c>
      <c r="M617" s="128" t="s">
        <v>456</v>
      </c>
      <c r="N617" s="120"/>
      <c r="O617" s="5"/>
      <c r="P617" s="130">
        <f>+SUM(P592:P615)</f>
        <v>0</v>
      </c>
    </row>
    <row r="618" spans="1:24" s="8" customFormat="1" ht="21" customHeight="1" x14ac:dyDescent="0.25">
      <c r="A618" s="19"/>
      <c r="B618" s="19"/>
      <c r="C618" s="88"/>
      <c r="D618" s="4"/>
      <c r="E618" s="4"/>
      <c r="F618" s="4"/>
      <c r="G618" s="5"/>
      <c r="H618" s="28"/>
      <c r="I618" s="10"/>
      <c r="J618" s="10"/>
      <c r="K618" s="10"/>
      <c r="L618" s="78"/>
      <c r="M618" s="128" t="s">
        <v>457</v>
      </c>
      <c r="N618" s="120"/>
      <c r="O618" s="5"/>
      <c r="P618" s="147" t="s">
        <v>458</v>
      </c>
    </row>
    <row r="619" spans="1:24" s="8" customFormat="1" ht="21" customHeight="1" x14ac:dyDescent="0.25">
      <c r="A619" s="19"/>
      <c r="B619" s="19"/>
      <c r="C619" s="88"/>
      <c r="D619" s="4"/>
      <c r="E619" s="4"/>
      <c r="F619" s="4"/>
      <c r="G619" s="5"/>
      <c r="H619" s="28"/>
      <c r="I619" s="10"/>
      <c r="J619" s="10"/>
      <c r="K619" s="10"/>
      <c r="L619" s="78"/>
      <c r="M619" s="129" t="s">
        <v>459</v>
      </c>
      <c r="N619" s="123"/>
      <c r="O619" s="124"/>
      <c r="P619" s="97">
        <f>+P617</f>
        <v>0</v>
      </c>
    </row>
    <row r="620" spans="1:24" s="8" customFormat="1" ht="21" customHeight="1" x14ac:dyDescent="0.25">
      <c r="A620" s="19"/>
      <c r="B620" s="19"/>
      <c r="C620" s="88"/>
      <c r="D620" s="4"/>
      <c r="E620" s="4"/>
      <c r="F620" s="4"/>
      <c r="G620" s="5"/>
      <c r="H620" s="28"/>
      <c r="I620" s="10"/>
      <c r="J620" s="10"/>
      <c r="K620" s="10"/>
      <c r="L620" s="78"/>
      <c r="M620" s="100"/>
      <c r="N620" s="120"/>
      <c r="O620" s="5"/>
      <c r="P620" s="5"/>
    </row>
    <row r="621" spans="1:24" s="8" customFormat="1" ht="33" customHeight="1" x14ac:dyDescent="0.25">
      <c r="A621" s="7" t="str">
        <f>IF(M621="","",MAX(A$3:B620)+1)</f>
        <v/>
      </c>
      <c r="B621" s="7"/>
      <c r="C621" s="136"/>
      <c r="D621" s="136"/>
      <c r="E621" s="136"/>
      <c r="F621" s="136"/>
      <c r="G621" s="136"/>
      <c r="H621" s="136"/>
      <c r="I621" s="136"/>
      <c r="J621" s="136"/>
      <c r="K621" s="136"/>
      <c r="L621" s="136"/>
      <c r="M621" s="137"/>
      <c r="N621" s="137"/>
      <c r="O621" s="138"/>
      <c r="P621" s="138">
        <f t="shared" ref="P621" si="108">+O621*N621</f>
        <v>0</v>
      </c>
    </row>
    <row r="622" spans="1:24" s="8" customFormat="1" ht="18" customHeight="1" x14ac:dyDescent="0.25">
      <c r="A622" s="1" t="str">
        <f>IF(M622="","",MAX(A$3:A621)+1)</f>
        <v/>
      </c>
      <c r="B622" s="1"/>
      <c r="C622" s="176" t="s">
        <v>468</v>
      </c>
      <c r="D622" s="177"/>
      <c r="E622" s="177"/>
      <c r="F622" s="177"/>
      <c r="G622" s="177"/>
      <c r="H622" s="177"/>
      <c r="I622" s="177"/>
      <c r="J622" s="177"/>
      <c r="K622" s="177"/>
      <c r="L622" s="178"/>
      <c r="M622" s="1"/>
      <c r="N622" s="1"/>
      <c r="O622" s="20"/>
      <c r="P622" s="20">
        <f t="shared" ref="P622" si="109">+O622*N622</f>
        <v>0</v>
      </c>
    </row>
    <row r="623" spans="1:24" s="8" customFormat="1" ht="18" customHeight="1" x14ac:dyDescent="0.25">
      <c r="A623" s="1" t="str">
        <f>IF(M623="","",MAX(A$3:A622)+1)</f>
        <v/>
      </c>
      <c r="B623" s="1"/>
      <c r="C623" s="29"/>
      <c r="D623" s="10"/>
      <c r="E623" s="10"/>
      <c r="F623" s="10"/>
      <c r="G623" s="10"/>
      <c r="H623" s="10"/>
      <c r="I623" s="10"/>
      <c r="J623" s="10"/>
      <c r="K623" s="10"/>
      <c r="L623" s="10"/>
      <c r="M623" s="1"/>
      <c r="N623" s="1"/>
      <c r="O623" s="20"/>
      <c r="P623" s="20"/>
    </row>
    <row r="624" spans="1:24" s="8" customFormat="1" ht="18" customHeight="1" collapsed="1" x14ac:dyDescent="0.25">
      <c r="A624" s="1" t="str">
        <f>IF(M624="","",MAX(A$3:A623)+1)</f>
        <v/>
      </c>
      <c r="B624" s="1" t="s">
        <v>469</v>
      </c>
      <c r="C624" s="56" t="s">
        <v>470</v>
      </c>
      <c r="D624" s="10"/>
      <c r="E624" s="10"/>
      <c r="F624" s="10"/>
      <c r="G624" s="10"/>
      <c r="H624" s="69"/>
      <c r="I624" s="10"/>
      <c r="J624" s="10"/>
      <c r="K624" s="10"/>
      <c r="L624" s="10"/>
      <c r="M624" s="1"/>
      <c r="N624" s="1"/>
      <c r="O624" s="20"/>
      <c r="P624" s="20">
        <f t="shared" ref="P624" si="110">+O624*N624</f>
        <v>0</v>
      </c>
    </row>
    <row r="625" spans="1:16" s="8" customFormat="1" ht="19.5" customHeight="1" x14ac:dyDescent="0.25">
      <c r="A625" s="1">
        <f>IF(M625="","",MAX(A$3:A624)+1)</f>
        <v>279</v>
      </c>
      <c r="B625" s="1"/>
      <c r="C625" s="66" t="s">
        <v>471</v>
      </c>
      <c r="D625" s="4"/>
      <c r="E625" s="4"/>
      <c r="F625" s="68"/>
      <c r="G625" s="5"/>
      <c r="H625" s="28"/>
      <c r="I625" s="10"/>
      <c r="J625" s="10"/>
      <c r="K625" s="10"/>
      <c r="L625" s="10"/>
      <c r="M625" s="1" t="s">
        <v>381</v>
      </c>
      <c r="N625" s="33">
        <v>1</v>
      </c>
      <c r="O625" s="20"/>
      <c r="P625" s="20">
        <f t="shared" ref="P625:P626" si="111">+O625*N625</f>
        <v>0</v>
      </c>
    </row>
    <row r="626" spans="1:16" s="8" customFormat="1" ht="18.600000000000001" customHeight="1" x14ac:dyDescent="0.25">
      <c r="A626" s="1">
        <f>IF(M626="","",MAX(A$3:A625)+1)</f>
        <v>280</v>
      </c>
      <c r="B626" s="1"/>
      <c r="C626" s="66" t="s">
        <v>472</v>
      </c>
      <c r="D626" s="4"/>
      <c r="E626" s="4"/>
      <c r="F626" s="68"/>
      <c r="G626" s="5"/>
      <c r="H626" s="28"/>
      <c r="I626" s="10"/>
      <c r="J626" s="10"/>
      <c r="K626" s="10"/>
      <c r="L626" s="10"/>
      <c r="M626" s="1" t="s">
        <v>381</v>
      </c>
      <c r="N626" s="33">
        <v>1</v>
      </c>
      <c r="O626" s="20"/>
      <c r="P626" s="20">
        <f t="shared" si="111"/>
        <v>0</v>
      </c>
    </row>
    <row r="627" spans="1:16" s="8" customFormat="1" ht="16.899999999999999" customHeight="1" x14ac:dyDescent="0.25">
      <c r="A627" s="1" t="str">
        <f>IF(M627="","",MAX(A$3:A626)+1)</f>
        <v/>
      </c>
      <c r="B627" s="1"/>
      <c r="C627" s="74"/>
      <c r="D627" s="10"/>
      <c r="E627" s="10"/>
      <c r="F627" s="10"/>
      <c r="G627" s="10"/>
      <c r="H627" s="10"/>
      <c r="I627" s="10"/>
      <c r="J627" s="10"/>
      <c r="K627" s="10"/>
      <c r="L627" s="10"/>
      <c r="M627" s="1"/>
      <c r="N627" s="24"/>
      <c r="O627" s="20"/>
      <c r="P627" s="20"/>
    </row>
    <row r="628" spans="1:16" s="8" customFormat="1" ht="16.899999999999999" customHeight="1" x14ac:dyDescent="0.25">
      <c r="A628" s="91" t="str">
        <f>IF(M628="","",MAX(A$3:A627)+1)</f>
        <v/>
      </c>
      <c r="B628" s="91"/>
      <c r="C628" s="131"/>
      <c r="D628" s="132"/>
      <c r="E628" s="132"/>
      <c r="F628" s="132"/>
      <c r="G628" s="132"/>
      <c r="H628" s="132"/>
      <c r="I628" s="132"/>
      <c r="J628" s="132"/>
      <c r="K628" s="132"/>
      <c r="L628" s="133"/>
      <c r="M628" s="91"/>
      <c r="N628" s="134"/>
      <c r="O628" s="135"/>
      <c r="P628" s="99"/>
    </row>
    <row r="629" spans="1:16" s="8" customFormat="1" ht="21" customHeight="1" x14ac:dyDescent="0.25">
      <c r="A629" s="19"/>
      <c r="B629" s="19"/>
      <c r="C629" s="88"/>
      <c r="D629" s="4"/>
      <c r="E629" s="4"/>
      <c r="F629" s="4"/>
      <c r="G629" s="5"/>
      <c r="H629" s="28"/>
      <c r="I629" s="10"/>
      <c r="J629" s="10"/>
      <c r="K629" s="10"/>
      <c r="L629" s="126" t="str">
        <f>C622</f>
        <v>VARIANTE NR. 2 AB- UND NEUAUFBAU DES FAHNENMASTES</v>
      </c>
      <c r="M629" s="128" t="s">
        <v>456</v>
      </c>
      <c r="N629" s="120"/>
      <c r="O629" s="5"/>
      <c r="P629" s="130">
        <f>+SUM(P624:P627)</f>
        <v>0</v>
      </c>
    </row>
    <row r="630" spans="1:16" s="8" customFormat="1" ht="21" customHeight="1" x14ac:dyDescent="0.25">
      <c r="A630" s="19"/>
      <c r="B630" s="19"/>
      <c r="C630" s="88"/>
      <c r="D630" s="4"/>
      <c r="E630" s="4"/>
      <c r="F630" s="4"/>
      <c r="G630" s="5"/>
      <c r="H630" s="28"/>
      <c r="I630" s="10"/>
      <c r="J630" s="10"/>
      <c r="K630" s="10"/>
      <c r="L630" s="78"/>
      <c r="M630" s="128" t="s">
        <v>457</v>
      </c>
      <c r="N630" s="120"/>
      <c r="O630" s="5"/>
      <c r="P630" s="147" t="s">
        <v>458</v>
      </c>
    </row>
    <row r="631" spans="1:16" s="8" customFormat="1" ht="21" customHeight="1" x14ac:dyDescent="0.25">
      <c r="A631" s="19"/>
      <c r="B631" s="19"/>
      <c r="C631" s="88"/>
      <c r="D631" s="4"/>
      <c r="E631" s="4"/>
      <c r="F631" s="4"/>
      <c r="G631" s="5"/>
      <c r="H631" s="28"/>
      <c r="I631" s="10"/>
      <c r="J631" s="10"/>
      <c r="K631" s="10"/>
      <c r="L631" s="78"/>
      <c r="M631" s="129" t="s">
        <v>459</v>
      </c>
      <c r="N631" s="123"/>
      <c r="O631" s="124"/>
      <c r="P631" s="97">
        <f>+P629</f>
        <v>0</v>
      </c>
    </row>
    <row r="632" spans="1:16" s="8" customFormat="1" ht="21" customHeight="1" x14ac:dyDescent="0.25">
      <c r="A632" s="19"/>
      <c r="B632" s="19"/>
      <c r="C632" s="88"/>
      <c r="D632" s="4"/>
      <c r="E632" s="4"/>
      <c r="F632" s="4"/>
      <c r="G632" s="5"/>
      <c r="H632" s="28"/>
      <c r="I632" s="10"/>
      <c r="J632" s="10"/>
      <c r="K632" s="10"/>
      <c r="L632" s="78"/>
      <c r="M632" s="100"/>
      <c r="N632" s="120"/>
      <c r="O632" s="5"/>
      <c r="P632" s="5"/>
    </row>
    <row r="633" spans="1:16" s="8" customFormat="1" ht="30" customHeight="1" x14ac:dyDescent="0.25">
      <c r="A633" s="7" t="str">
        <f>IF(M633="","",MAX(A$3:B632)+1)</f>
        <v/>
      </c>
      <c r="B633" s="7"/>
      <c r="C633" s="136"/>
      <c r="D633" s="136"/>
      <c r="E633" s="136"/>
      <c r="F633" s="136"/>
      <c r="G633" s="136"/>
      <c r="H633" s="136"/>
      <c r="I633" s="136"/>
      <c r="J633" s="136"/>
      <c r="K633" s="136"/>
      <c r="L633" s="136"/>
      <c r="M633" s="137"/>
      <c r="N633" s="137"/>
      <c r="O633" s="138"/>
      <c r="P633" s="138">
        <f t="shared" ref="P633" si="112">+O633*N633</f>
        <v>0</v>
      </c>
    </row>
    <row r="634" spans="1:16" s="8" customFormat="1" ht="32.25" customHeight="1" x14ac:dyDescent="0.25">
      <c r="A634" s="1" t="str">
        <f>IF(M634="","",MAX(A$3:A633)+1)</f>
        <v/>
      </c>
      <c r="B634" s="1"/>
      <c r="C634" s="170" t="s">
        <v>473</v>
      </c>
      <c r="D634" s="171"/>
      <c r="E634" s="171"/>
      <c r="F634" s="171"/>
      <c r="G634" s="171"/>
      <c r="H634" s="171"/>
      <c r="I634" s="171"/>
      <c r="J634" s="171"/>
      <c r="K634" s="171"/>
      <c r="L634" s="172"/>
      <c r="M634" s="1"/>
      <c r="N634" s="1"/>
      <c r="O634" s="20"/>
      <c r="P634" s="20">
        <f t="shared" ref="P634:P642" si="113">+O634*N634</f>
        <v>0</v>
      </c>
    </row>
    <row r="635" spans="1:16" s="8" customFormat="1" ht="18" customHeight="1" x14ac:dyDescent="0.25">
      <c r="A635" s="1" t="str">
        <f>IF(M635="","",MAX(A$3:A634)+1)</f>
        <v/>
      </c>
      <c r="B635" s="1"/>
      <c r="C635" s="64"/>
      <c r="D635" s="10"/>
      <c r="E635" s="10"/>
      <c r="F635" s="10"/>
      <c r="G635" s="10"/>
      <c r="H635" s="10"/>
      <c r="I635" s="10"/>
      <c r="J635" s="10"/>
      <c r="K635" s="10"/>
      <c r="L635" s="10"/>
      <c r="M635" s="2"/>
      <c r="N635" s="2"/>
      <c r="O635" s="20"/>
      <c r="P635" s="20">
        <f t="shared" si="113"/>
        <v>0</v>
      </c>
    </row>
    <row r="636" spans="1:16" s="8" customFormat="1" ht="18" customHeight="1" x14ac:dyDescent="0.25">
      <c r="A636" s="1"/>
      <c r="B636" s="1"/>
      <c r="C636" s="142" t="s">
        <v>474</v>
      </c>
      <c r="D636" s="10"/>
      <c r="E636" s="10"/>
      <c r="F636" s="10"/>
      <c r="G636" s="10"/>
      <c r="H636" s="10"/>
      <c r="I636" s="10"/>
      <c r="J636" s="10"/>
      <c r="K636" s="10"/>
      <c r="L636" s="10"/>
      <c r="M636" s="2"/>
      <c r="N636" s="2"/>
      <c r="O636" s="20"/>
      <c r="P636" s="20"/>
    </row>
    <row r="637" spans="1:16" s="8" customFormat="1" ht="5.25" customHeight="1" x14ac:dyDescent="0.25">
      <c r="A637" s="1"/>
      <c r="B637" s="1"/>
      <c r="C637" s="141"/>
      <c r="D637" s="10"/>
      <c r="E637" s="10"/>
      <c r="F637" s="10"/>
      <c r="G637" s="10"/>
      <c r="H637" s="10"/>
      <c r="I637" s="10"/>
      <c r="J637" s="10"/>
      <c r="K637" s="10"/>
      <c r="L637" s="10"/>
      <c r="M637" s="2"/>
      <c r="N637" s="2"/>
      <c r="O637" s="20"/>
      <c r="P637" s="20"/>
    </row>
    <row r="638" spans="1:16" s="8" customFormat="1" ht="18" customHeight="1" collapsed="1" x14ac:dyDescent="0.25">
      <c r="A638" s="1" t="str">
        <f>IF(M638="","",MAX(A$3:A635)+1)</f>
        <v/>
      </c>
      <c r="B638" s="1" t="s">
        <v>376</v>
      </c>
      <c r="C638" s="65" t="s">
        <v>475</v>
      </c>
      <c r="D638" s="10"/>
      <c r="E638" s="10"/>
      <c r="F638" s="10"/>
      <c r="G638" s="10"/>
      <c r="H638" s="10"/>
      <c r="I638" s="10"/>
      <c r="J638" s="10"/>
      <c r="K638" s="10"/>
      <c r="L638" s="10"/>
      <c r="M638" s="1"/>
      <c r="N638" s="1"/>
      <c r="O638" s="20"/>
      <c r="P638" s="20">
        <f t="shared" si="113"/>
        <v>0</v>
      </c>
    </row>
    <row r="639" spans="1:16" s="8" customFormat="1" ht="19.5" customHeight="1" x14ac:dyDescent="0.25">
      <c r="A639" s="1">
        <f>IF(M639="","",MAX(A$3:A638)+1)</f>
        <v>281</v>
      </c>
      <c r="B639" s="1"/>
      <c r="C639" s="66" t="s">
        <v>476</v>
      </c>
      <c r="D639" s="4"/>
      <c r="E639" s="4"/>
      <c r="F639" s="68"/>
      <c r="G639" s="5"/>
      <c r="H639" s="28"/>
      <c r="I639" s="10"/>
      <c r="J639" s="10"/>
      <c r="K639" s="10"/>
      <c r="L639" s="10"/>
      <c r="M639" s="1" t="s">
        <v>43</v>
      </c>
      <c r="N639" s="33">
        <v>1</v>
      </c>
      <c r="O639" s="20"/>
      <c r="P639" s="20">
        <f t="shared" si="113"/>
        <v>0</v>
      </c>
    </row>
    <row r="640" spans="1:16" s="8" customFormat="1" ht="19.5" customHeight="1" x14ac:dyDescent="0.25">
      <c r="A640" s="1">
        <f>IF(M640="","",MAX(A$3:A639)+1)</f>
        <v>282</v>
      </c>
      <c r="B640" s="1"/>
      <c r="C640" s="66" t="s">
        <v>477</v>
      </c>
      <c r="D640" s="4"/>
      <c r="E640" s="4"/>
      <c r="F640" s="68"/>
      <c r="G640" s="5"/>
      <c r="H640" s="28"/>
      <c r="I640" s="10"/>
      <c r="J640" s="10"/>
      <c r="K640" s="10"/>
      <c r="L640" s="10"/>
      <c r="M640" s="1" t="s">
        <v>43</v>
      </c>
      <c r="N640" s="33">
        <v>1</v>
      </c>
      <c r="O640" s="20"/>
      <c r="P640" s="20">
        <f t="shared" si="113"/>
        <v>0</v>
      </c>
    </row>
    <row r="641" spans="1:16" s="8" customFormat="1" ht="18" customHeight="1" x14ac:dyDescent="0.25">
      <c r="A641" s="1" t="str">
        <f>IF(M641="","",MAX(A$3:A640)+1)</f>
        <v/>
      </c>
      <c r="B641" s="1"/>
      <c r="C641" s="64"/>
      <c r="D641" s="10"/>
      <c r="E641" s="10"/>
      <c r="F641" s="10"/>
      <c r="G641" s="10"/>
      <c r="H641" s="10"/>
      <c r="I641" s="10"/>
      <c r="J641" s="10"/>
      <c r="K641" s="10"/>
      <c r="L641" s="10"/>
      <c r="M641" s="2"/>
      <c r="N641" s="2"/>
      <c r="O641" s="20"/>
      <c r="P641" s="20">
        <f t="shared" si="113"/>
        <v>0</v>
      </c>
    </row>
    <row r="642" spans="1:16" s="8" customFormat="1" ht="18" customHeight="1" collapsed="1" x14ac:dyDescent="0.25">
      <c r="A642" s="1" t="str">
        <f>IF(M642="","",MAX(A$3:A641)+1)</f>
        <v/>
      </c>
      <c r="B642" s="1" t="s">
        <v>376</v>
      </c>
      <c r="C642" s="65" t="s">
        <v>478</v>
      </c>
      <c r="D642" s="10"/>
      <c r="E642" s="10"/>
      <c r="F642" s="10"/>
      <c r="G642" s="10"/>
      <c r="H642" s="10"/>
      <c r="I642" s="10"/>
      <c r="J642" s="10"/>
      <c r="K642" s="10"/>
      <c r="L642" s="10"/>
      <c r="M642" s="1"/>
      <c r="N642" s="1"/>
      <c r="O642" s="20"/>
      <c r="P642" s="20">
        <f t="shared" si="113"/>
        <v>0</v>
      </c>
    </row>
    <row r="643" spans="1:16" s="8" customFormat="1" ht="18" customHeight="1" x14ac:dyDescent="0.25">
      <c r="A643" s="1">
        <f>IF(M643="","",MAX(A$3:A642)+1)</f>
        <v>283</v>
      </c>
      <c r="B643" s="1"/>
      <c r="C643" s="88" t="s">
        <v>479</v>
      </c>
      <c r="D643" s="10"/>
      <c r="E643" s="10"/>
      <c r="F643" s="10"/>
      <c r="G643" s="10"/>
      <c r="H643" s="10"/>
      <c r="I643" s="10"/>
      <c r="J643" s="10"/>
      <c r="K643" s="10"/>
      <c r="L643" s="10"/>
      <c r="M643" s="1" t="s">
        <v>43</v>
      </c>
      <c r="N643" s="1">
        <v>1</v>
      </c>
      <c r="O643" s="20"/>
      <c r="P643" s="20">
        <f>+O643*N643</f>
        <v>0</v>
      </c>
    </row>
    <row r="644" spans="1:16" s="8" customFormat="1" ht="18" customHeight="1" x14ac:dyDescent="0.25">
      <c r="A644" s="1" t="str">
        <f>IF(M644="","",MAX(A$3:A643)+1)</f>
        <v/>
      </c>
      <c r="B644" s="1"/>
      <c r="C644" s="64"/>
      <c r="D644" s="10"/>
      <c r="E644" s="10"/>
      <c r="F644" s="10"/>
      <c r="G644" s="10"/>
      <c r="H644" s="10"/>
      <c r="I644" s="10"/>
      <c r="J644" s="10"/>
      <c r="K644" s="10"/>
      <c r="L644" s="10"/>
      <c r="M644" s="2"/>
      <c r="N644" s="2"/>
      <c r="O644" s="20"/>
      <c r="P644" s="20">
        <f t="shared" ref="P644:P645" si="114">+O644*N644</f>
        <v>0</v>
      </c>
    </row>
    <row r="645" spans="1:16" s="8" customFormat="1" ht="18" customHeight="1" collapsed="1" x14ac:dyDescent="0.25">
      <c r="A645" s="1" t="str">
        <f>IF(M645="","",MAX(A$3:A644)+1)</f>
        <v/>
      </c>
      <c r="B645" s="1" t="s">
        <v>376</v>
      </c>
      <c r="C645" s="65" t="s">
        <v>480</v>
      </c>
      <c r="D645" s="10"/>
      <c r="E645" s="10"/>
      <c r="F645" s="10"/>
      <c r="G645" s="10"/>
      <c r="H645" s="10"/>
      <c r="I645" s="10"/>
      <c r="J645" s="10"/>
      <c r="K645" s="10"/>
      <c r="L645" s="10"/>
      <c r="M645" s="1"/>
      <c r="N645" s="1"/>
      <c r="O645" s="20"/>
      <c r="P645" s="20">
        <f t="shared" si="114"/>
        <v>0</v>
      </c>
    </row>
    <row r="646" spans="1:16" s="8" customFormat="1" ht="18" customHeight="1" x14ac:dyDescent="0.25">
      <c r="A646" s="1">
        <f>IF(M646="","",MAX(A$3:A645)+1)</f>
        <v>284</v>
      </c>
      <c r="B646" s="1"/>
      <c r="C646" s="88" t="s">
        <v>481</v>
      </c>
      <c r="D646" s="10"/>
      <c r="E646" s="10"/>
      <c r="F646" s="10"/>
      <c r="G646" s="10"/>
      <c r="H646" s="10"/>
      <c r="I646" s="10"/>
      <c r="J646" s="10"/>
      <c r="K646" s="10"/>
      <c r="L646" s="10"/>
      <c r="M646" s="1" t="s">
        <v>86</v>
      </c>
      <c r="N646" s="24">
        <v>30</v>
      </c>
      <c r="O646" s="20"/>
      <c r="P646" s="20">
        <f>+O646*N646</f>
        <v>0</v>
      </c>
    </row>
    <row r="647" spans="1:16" s="8" customFormat="1" ht="18" customHeight="1" x14ac:dyDescent="0.25">
      <c r="A647" s="1">
        <f>IF(M647="","",MAX(A$3:A646)+1)</f>
        <v>285</v>
      </c>
      <c r="B647" s="1"/>
      <c r="C647" s="88" t="s">
        <v>482</v>
      </c>
      <c r="D647" s="10"/>
      <c r="E647" s="10"/>
      <c r="F647" s="10"/>
      <c r="G647" s="10"/>
      <c r="H647" s="10"/>
      <c r="I647" s="10"/>
      <c r="J647" s="10"/>
      <c r="K647" s="10"/>
      <c r="L647" s="10"/>
      <c r="M647" s="1" t="s">
        <v>43</v>
      </c>
      <c r="N647" s="33">
        <v>1</v>
      </c>
      <c r="O647" s="20"/>
      <c r="P647" s="20">
        <f>+O647*N647</f>
        <v>0</v>
      </c>
    </row>
    <row r="648" spans="1:16" s="8" customFormat="1" ht="18" customHeight="1" x14ac:dyDescent="0.25">
      <c r="A648" s="1" t="str">
        <f>IF(M648="","",MAX(A$3:A647)+1)</f>
        <v/>
      </c>
      <c r="B648" s="1"/>
      <c r="C648" s="64"/>
      <c r="D648" s="10"/>
      <c r="E648" s="10"/>
      <c r="F648" s="10"/>
      <c r="G648" s="10"/>
      <c r="H648" s="10"/>
      <c r="I648" s="10"/>
      <c r="J648" s="10"/>
      <c r="K648" s="10"/>
      <c r="L648" s="10"/>
      <c r="M648" s="2"/>
      <c r="N648" s="2"/>
      <c r="O648" s="20"/>
      <c r="P648" s="20">
        <f t="shared" ref="P648:P649" si="115">+O648*N648</f>
        <v>0</v>
      </c>
    </row>
    <row r="649" spans="1:16" s="8" customFormat="1" ht="18" customHeight="1" collapsed="1" x14ac:dyDescent="0.25">
      <c r="A649" s="1" t="str">
        <f>IF(M649="","",MAX(A$3:A648)+1)</f>
        <v/>
      </c>
      <c r="B649" s="1" t="s">
        <v>376</v>
      </c>
      <c r="C649" s="65" t="s">
        <v>483</v>
      </c>
      <c r="D649" s="10"/>
      <c r="E649" s="10"/>
      <c r="F649" s="10"/>
      <c r="G649" s="10"/>
      <c r="H649" s="69"/>
      <c r="I649" s="10"/>
      <c r="J649" s="10"/>
      <c r="K649" s="10"/>
      <c r="L649" s="10"/>
      <c r="M649" s="1"/>
      <c r="N649" s="1"/>
      <c r="O649" s="20"/>
      <c r="P649" s="20">
        <f t="shared" si="115"/>
        <v>0</v>
      </c>
    </row>
    <row r="650" spans="1:16" s="8" customFormat="1" ht="18" customHeight="1" x14ac:dyDescent="0.25">
      <c r="A650" s="1" t="str">
        <f>IF(M650="","",MAX(A$3:A649)+1)</f>
        <v/>
      </c>
      <c r="B650" s="1"/>
      <c r="C650" s="64" t="s">
        <v>484</v>
      </c>
      <c r="D650" s="10"/>
      <c r="E650" s="10"/>
      <c r="F650" s="10"/>
      <c r="G650" s="10"/>
      <c r="H650" s="69"/>
      <c r="I650" s="10"/>
      <c r="J650" s="10"/>
      <c r="K650" s="10"/>
      <c r="L650" s="10"/>
      <c r="M650" s="1"/>
      <c r="N650" s="1"/>
      <c r="O650" s="20"/>
      <c r="P650" s="20"/>
    </row>
    <row r="651" spans="1:16" s="8" customFormat="1" ht="18" customHeight="1" collapsed="1" x14ac:dyDescent="0.25">
      <c r="A651" s="1">
        <f>IF(M651="","",MAX(A$3:A650)+1)</f>
        <v>286</v>
      </c>
      <c r="B651" s="1"/>
      <c r="C651" s="70" t="s">
        <v>485</v>
      </c>
      <c r="D651" s="10"/>
      <c r="E651" s="10"/>
      <c r="F651" s="10"/>
      <c r="G651" s="10"/>
      <c r="H651" s="10"/>
      <c r="I651" s="10"/>
      <c r="J651" s="10"/>
      <c r="K651" s="10"/>
      <c r="L651" s="10"/>
      <c r="M651" s="1" t="s">
        <v>86</v>
      </c>
      <c r="N651" s="24">
        <f>170*0.5</f>
        <v>85</v>
      </c>
      <c r="O651" s="20"/>
      <c r="P651" s="20">
        <f t="shared" ref="P651" si="116">+O651*N651</f>
        <v>0</v>
      </c>
    </row>
    <row r="652" spans="1:16" s="8" customFormat="1" ht="16.149999999999999" hidden="1" customHeight="1" outlineLevel="1" x14ac:dyDescent="0.25">
      <c r="A652" s="1" t="str">
        <f>IF(M652="","",MAX(A$3:A651)+1)</f>
        <v/>
      </c>
      <c r="B652" s="1"/>
      <c r="C652" s="40" t="s">
        <v>560</v>
      </c>
      <c r="D652" s="35"/>
      <c r="E652" s="39">
        <v>2</v>
      </c>
      <c r="F652" s="34">
        <v>10.199999999999999</v>
      </c>
      <c r="G652" s="38" t="s">
        <v>526</v>
      </c>
      <c r="H652" s="34">
        <v>2.2000000000000002</v>
      </c>
      <c r="I652" s="38" t="s">
        <v>522</v>
      </c>
      <c r="J652" s="34">
        <f>+H652*F652*E652</f>
        <v>44.88</v>
      </c>
      <c r="K652" s="39"/>
      <c r="L652" s="50"/>
      <c r="M652" s="1"/>
      <c r="N652" s="1"/>
      <c r="O652" s="20"/>
      <c r="P652" s="20"/>
    </row>
    <row r="653" spans="1:16" s="8" customFormat="1" ht="16.149999999999999" hidden="1" customHeight="1" outlineLevel="1" x14ac:dyDescent="0.25">
      <c r="A653" s="1" t="str">
        <f>IF(M653="","",MAX(A$3:A652)+1)</f>
        <v/>
      </c>
      <c r="B653" s="1"/>
      <c r="C653" s="40"/>
      <c r="D653" s="35"/>
      <c r="E653" s="39">
        <v>1</v>
      </c>
      <c r="F653" s="34">
        <v>10.199999999999999</v>
      </c>
      <c r="G653" s="38" t="s">
        <v>526</v>
      </c>
      <c r="H653" s="34">
        <f>1.85*1.6</f>
        <v>2.9600000000000004</v>
      </c>
      <c r="I653" s="38" t="s">
        <v>522</v>
      </c>
      <c r="J653" s="34">
        <f>+H653*F653*E653</f>
        <v>30.192000000000004</v>
      </c>
      <c r="K653" s="39"/>
      <c r="L653" s="50"/>
      <c r="M653" s="1"/>
      <c r="N653" s="1"/>
      <c r="O653" s="20"/>
      <c r="P653" s="20"/>
    </row>
    <row r="654" spans="1:16" s="8" customFormat="1" ht="16.149999999999999" hidden="1" customHeight="1" outlineLevel="1" x14ac:dyDescent="0.25">
      <c r="A654" s="1" t="str">
        <f>IF(M654="","",MAX(A$3:A653)+1)</f>
        <v/>
      </c>
      <c r="B654" s="1"/>
      <c r="C654" s="40" t="s">
        <v>561</v>
      </c>
      <c r="D654" s="35"/>
      <c r="E654" s="39"/>
      <c r="F654" s="34"/>
      <c r="G654" s="38"/>
      <c r="H654" s="34"/>
      <c r="I654" s="38"/>
      <c r="J654" s="34">
        <f>+H654*F654*E654</f>
        <v>0</v>
      </c>
      <c r="K654" s="39"/>
      <c r="L654" s="50"/>
      <c r="M654" s="1"/>
      <c r="N654" s="1"/>
      <c r="O654" s="20"/>
      <c r="P654" s="20"/>
    </row>
    <row r="655" spans="1:16" s="8" customFormat="1" ht="16.149999999999999" hidden="1" customHeight="1" outlineLevel="1" x14ac:dyDescent="0.25">
      <c r="A655" s="1" t="str">
        <f>IF(M655="","",MAX(A$3:A654)+1)</f>
        <v/>
      </c>
      <c r="B655" s="1"/>
      <c r="C655" s="40" t="s">
        <v>562</v>
      </c>
      <c r="D655" s="35"/>
      <c r="E655" s="39">
        <v>4</v>
      </c>
      <c r="F655" s="34">
        <v>7</v>
      </c>
      <c r="G655" s="38" t="s">
        <v>526</v>
      </c>
      <c r="H655" s="34">
        <v>0.65</v>
      </c>
      <c r="I655" s="38" t="s">
        <v>522</v>
      </c>
      <c r="J655" s="34">
        <f>+H655*F655*E655</f>
        <v>18.2</v>
      </c>
      <c r="K655" s="39"/>
      <c r="L655" s="50"/>
      <c r="M655" s="1"/>
      <c r="N655" s="1"/>
      <c r="O655" s="20"/>
      <c r="P655" s="20"/>
    </row>
    <row r="656" spans="1:16" s="8" customFormat="1" ht="16.149999999999999" hidden="1" customHeight="1" outlineLevel="1" x14ac:dyDescent="0.25">
      <c r="A656" s="1" t="str">
        <f>IF(M656="","",MAX(A$3:A655)+1)</f>
        <v/>
      </c>
      <c r="B656" s="1"/>
      <c r="C656" s="40"/>
      <c r="D656" s="35"/>
      <c r="E656" s="39">
        <v>4</v>
      </c>
      <c r="F656" s="34"/>
      <c r="G656" s="38" t="s">
        <v>526</v>
      </c>
      <c r="H656" s="34">
        <v>5.3</v>
      </c>
      <c r="I656" s="38" t="s">
        <v>522</v>
      </c>
      <c r="J656" s="34">
        <f>+H656*E656</f>
        <v>21.2</v>
      </c>
      <c r="K656" s="39"/>
      <c r="L656" s="50"/>
      <c r="M656" s="1"/>
      <c r="N656" s="1"/>
      <c r="O656" s="20"/>
      <c r="P656" s="20"/>
    </row>
    <row r="657" spans="1:16" s="8" customFormat="1" ht="16.149999999999999" hidden="1" customHeight="1" outlineLevel="1" x14ac:dyDescent="0.25">
      <c r="A657" s="1" t="str">
        <f>IF(M657="","",MAX(A$3:A656)+1)</f>
        <v/>
      </c>
      <c r="B657" s="1"/>
      <c r="C657" s="40" t="s">
        <v>563</v>
      </c>
      <c r="D657" s="35"/>
      <c r="E657" s="39">
        <v>4</v>
      </c>
      <c r="F657" s="34">
        <v>3.5</v>
      </c>
      <c r="G657" s="38" t="s">
        <v>526</v>
      </c>
      <c r="H657" s="34">
        <v>1.3</v>
      </c>
      <c r="I657" s="38" t="s">
        <v>522</v>
      </c>
      <c r="J657" s="34">
        <f>+H657*F657*E657</f>
        <v>18.2</v>
      </c>
      <c r="K657" s="39"/>
      <c r="L657" s="50"/>
      <c r="M657" s="1"/>
      <c r="N657" s="1"/>
      <c r="O657" s="20"/>
      <c r="P657" s="20"/>
    </row>
    <row r="658" spans="1:16" s="8" customFormat="1" ht="16.149999999999999" hidden="1" customHeight="1" outlineLevel="1" x14ac:dyDescent="0.25">
      <c r="A658" s="1" t="str">
        <f>IF(M658="","",MAX(A$3:A657)+1)</f>
        <v/>
      </c>
      <c r="B658" s="1"/>
      <c r="C658" s="40" t="s">
        <v>564</v>
      </c>
      <c r="D658" s="35"/>
      <c r="E658" s="39">
        <v>4</v>
      </c>
      <c r="F658" s="34"/>
      <c r="G658" s="38" t="s">
        <v>526</v>
      </c>
      <c r="H658" s="34">
        <v>12</v>
      </c>
      <c r="I658" s="38" t="s">
        <v>522</v>
      </c>
      <c r="J658" s="34">
        <f>+H658*E658</f>
        <v>48</v>
      </c>
      <c r="K658" s="39"/>
      <c r="L658" s="50"/>
      <c r="M658" s="1"/>
      <c r="N658" s="1"/>
      <c r="O658" s="20"/>
      <c r="P658" s="20"/>
    </row>
    <row r="659" spans="1:16" s="8" customFormat="1" ht="16.149999999999999" hidden="1" customHeight="1" outlineLevel="1" x14ac:dyDescent="0.25">
      <c r="A659" s="1" t="str">
        <f>IF(M659="","",MAX(A$3:A658)+1)</f>
        <v/>
      </c>
      <c r="B659" s="1"/>
      <c r="C659" s="40"/>
      <c r="D659" s="35"/>
      <c r="E659" s="39">
        <v>-4</v>
      </c>
      <c r="F659" s="34"/>
      <c r="G659" s="38" t="s">
        <v>526</v>
      </c>
      <c r="H659" s="34">
        <v>5.3</v>
      </c>
      <c r="I659" s="38" t="s">
        <v>522</v>
      </c>
      <c r="J659" s="34">
        <f>+H659*E659</f>
        <v>-21.2</v>
      </c>
      <c r="K659" s="39"/>
      <c r="L659" s="50"/>
      <c r="M659" s="1"/>
      <c r="N659" s="1"/>
      <c r="O659" s="20"/>
      <c r="P659" s="20"/>
    </row>
    <row r="660" spans="1:16" s="8" customFormat="1" ht="16.149999999999999" hidden="1" customHeight="1" outlineLevel="1" x14ac:dyDescent="0.25">
      <c r="A660" s="1" t="str">
        <f>IF(M660="","",MAX(A$3:A659)+1)</f>
        <v/>
      </c>
      <c r="B660" s="1"/>
      <c r="C660" s="40"/>
      <c r="D660" s="35"/>
      <c r="E660" s="39">
        <v>-4</v>
      </c>
      <c r="F660" s="34"/>
      <c r="G660" s="38" t="s">
        <v>526</v>
      </c>
      <c r="H660" s="34">
        <v>0.85</v>
      </c>
      <c r="I660" s="38" t="s">
        <v>522</v>
      </c>
      <c r="J660" s="34">
        <f>+H660*E660</f>
        <v>-3.4</v>
      </c>
      <c r="K660" s="39"/>
      <c r="L660" s="50"/>
      <c r="M660" s="1"/>
      <c r="N660" s="1"/>
      <c r="O660" s="20"/>
      <c r="P660" s="20"/>
    </row>
    <row r="661" spans="1:16" s="8" customFormat="1" ht="16.149999999999999" hidden="1" customHeight="1" outlineLevel="1" x14ac:dyDescent="0.25">
      <c r="A661" s="1" t="str">
        <f>IF(M661="","",MAX(A$3:A660)+1)</f>
        <v/>
      </c>
      <c r="B661" s="1"/>
      <c r="C661" s="40" t="s">
        <v>565</v>
      </c>
      <c r="D661" s="35"/>
      <c r="E661" s="39">
        <v>1</v>
      </c>
      <c r="F661" s="34">
        <v>8</v>
      </c>
      <c r="G661" s="38" t="s">
        <v>526</v>
      </c>
      <c r="H661" s="34">
        <v>1.5</v>
      </c>
      <c r="I661" s="38" t="s">
        <v>522</v>
      </c>
      <c r="J661" s="34">
        <f>+H661*F661*E661</f>
        <v>12</v>
      </c>
      <c r="K661" s="39"/>
      <c r="L661" s="50"/>
      <c r="M661" s="1"/>
      <c r="N661" s="1"/>
      <c r="O661" s="20"/>
      <c r="P661" s="20"/>
    </row>
    <row r="662" spans="1:16" s="8" customFormat="1" ht="16.149999999999999" hidden="1" customHeight="1" outlineLevel="1" x14ac:dyDescent="0.25">
      <c r="A662" s="1" t="str">
        <f>IF(M662="","",MAX(A$3:A661)+1)</f>
        <v/>
      </c>
      <c r="B662" s="1"/>
      <c r="C662" s="40"/>
      <c r="D662" s="35"/>
      <c r="E662" s="39"/>
      <c r="F662" s="34"/>
      <c r="G662" s="38"/>
      <c r="H662" s="34"/>
      <c r="I662" s="38"/>
      <c r="J662" s="41">
        <f>+H662*F662</f>
        <v>0</v>
      </c>
      <c r="K662" s="39"/>
      <c r="L662" s="50"/>
      <c r="M662" s="1"/>
      <c r="N662" s="1"/>
      <c r="O662" s="20"/>
      <c r="P662" s="20"/>
    </row>
    <row r="663" spans="1:16" s="8" customFormat="1" ht="16.149999999999999" hidden="1" customHeight="1" outlineLevel="1" x14ac:dyDescent="0.25">
      <c r="A663" s="1" t="str">
        <f>IF(M663="","",MAX(A$3:A662)+1)</f>
        <v/>
      </c>
      <c r="B663" s="1"/>
      <c r="C663" s="40"/>
      <c r="D663" s="35"/>
      <c r="E663" s="39"/>
      <c r="F663" s="34"/>
      <c r="G663" s="38"/>
      <c r="H663" s="34"/>
      <c r="I663" s="38"/>
      <c r="J663" s="34">
        <f>SUM(J652:J662)</f>
        <v>168.072</v>
      </c>
      <c r="K663" s="39"/>
      <c r="L663" s="34">
        <f>+J653+J661</f>
        <v>42.192000000000007</v>
      </c>
      <c r="M663" s="1"/>
      <c r="N663" s="1"/>
      <c r="O663" s="20"/>
      <c r="P663" s="20"/>
    </row>
    <row r="664" spans="1:16" s="8" customFormat="1" ht="16.149999999999999" customHeight="1" x14ac:dyDescent="0.25">
      <c r="A664" s="1">
        <f>IF(M664="","",MAX(A$3:A663)+1)</f>
        <v>287</v>
      </c>
      <c r="B664" s="1"/>
      <c r="C664" s="85" t="s">
        <v>486</v>
      </c>
      <c r="D664" s="35"/>
      <c r="E664" s="39"/>
      <c r="F664" s="34"/>
      <c r="G664" s="38"/>
      <c r="H664" s="34"/>
      <c r="I664" s="38"/>
      <c r="J664" s="34"/>
      <c r="K664" s="39"/>
      <c r="L664" s="34"/>
      <c r="M664" s="1" t="s">
        <v>86</v>
      </c>
      <c r="N664" s="24">
        <f>43*0.6</f>
        <v>25.8</v>
      </c>
      <c r="O664" s="20"/>
      <c r="P664" s="20">
        <f t="shared" ref="P664:P665" si="117">+O664*N664</f>
        <v>0</v>
      </c>
    </row>
    <row r="665" spans="1:16" s="8" customFormat="1" ht="16.899999999999999" customHeight="1" x14ac:dyDescent="0.25">
      <c r="A665" s="1">
        <f>IF(M665="","",MAX(A$3:A664)+1)</f>
        <v>288</v>
      </c>
      <c r="B665" s="1"/>
      <c r="C665" s="70" t="s">
        <v>487</v>
      </c>
      <c r="D665" s="10"/>
      <c r="E665" s="10"/>
      <c r="F665" s="10"/>
      <c r="G665" s="10"/>
      <c r="H665" s="10"/>
      <c r="I665" s="10"/>
      <c r="J665" s="10"/>
      <c r="K665" s="10"/>
      <c r="L665" s="10"/>
      <c r="M665" s="1" t="s">
        <v>65</v>
      </c>
      <c r="N665" s="24">
        <v>65</v>
      </c>
      <c r="O665" s="20"/>
      <c r="P665" s="20">
        <f t="shared" si="117"/>
        <v>0</v>
      </c>
    </row>
    <row r="666" spans="1:16" s="8" customFormat="1" ht="16.899999999999999" customHeight="1" x14ac:dyDescent="0.25">
      <c r="A666" s="1">
        <f>IF(M666="","",MAX(A$3:A665)+1)</f>
        <v>289</v>
      </c>
      <c r="B666" s="1"/>
      <c r="C666" s="70" t="s">
        <v>488</v>
      </c>
      <c r="D666" s="10"/>
      <c r="E666" s="10"/>
      <c r="F666" s="10"/>
      <c r="G666" s="10"/>
      <c r="H666" s="10"/>
      <c r="I666" s="10"/>
      <c r="J666" s="10"/>
      <c r="K666" s="10"/>
      <c r="L666" s="10"/>
      <c r="M666" s="1" t="s">
        <v>86</v>
      </c>
      <c r="N666" s="24">
        <v>85</v>
      </c>
      <c r="O666" s="20"/>
      <c r="P666" s="20">
        <f>+O666*N666</f>
        <v>0</v>
      </c>
    </row>
    <row r="667" spans="1:16" s="8" customFormat="1" ht="16.149999999999999" customHeight="1" x14ac:dyDescent="0.25">
      <c r="A667" s="1">
        <f>IF(M667="","",MAX(A$3:A666)+1)</f>
        <v>290</v>
      </c>
      <c r="B667" s="1"/>
      <c r="C667" s="85" t="s">
        <v>486</v>
      </c>
      <c r="D667" s="35"/>
      <c r="E667" s="39"/>
      <c r="F667" s="34"/>
      <c r="G667" s="38"/>
      <c r="H667" s="34"/>
      <c r="I667" s="38"/>
      <c r="J667" s="34"/>
      <c r="K667" s="39"/>
      <c r="L667" s="34"/>
      <c r="M667" s="1" t="s">
        <v>86</v>
      </c>
      <c r="N667" s="24">
        <f>+N664</f>
        <v>25.8</v>
      </c>
      <c r="O667" s="20"/>
      <c r="P667" s="20">
        <f t="shared" ref="P667" si="118">+O667*N667</f>
        <v>0</v>
      </c>
    </row>
    <row r="668" spans="1:16" s="8" customFormat="1" ht="16.899999999999999" customHeight="1" x14ac:dyDescent="0.25">
      <c r="A668" s="1">
        <f>IF(M668="","",MAX(A$3:A667)+1)</f>
        <v>291</v>
      </c>
      <c r="B668" s="1"/>
      <c r="C668" s="70" t="s">
        <v>489</v>
      </c>
      <c r="D668" s="10"/>
      <c r="E668" s="10"/>
      <c r="F668" s="10"/>
      <c r="G668" s="10"/>
      <c r="H668" s="10"/>
      <c r="I668" s="10"/>
      <c r="J668" s="10"/>
      <c r="K668" s="10"/>
      <c r="L668" s="10"/>
      <c r="M668" s="1" t="s">
        <v>86</v>
      </c>
      <c r="N668" s="24">
        <v>170</v>
      </c>
      <c r="O668" s="20"/>
      <c r="P668" s="20">
        <f>+O668*N668</f>
        <v>0</v>
      </c>
    </row>
    <row r="669" spans="1:16" s="8" customFormat="1" ht="18" customHeight="1" x14ac:dyDescent="0.25">
      <c r="A669" s="1" t="str">
        <f>IF(M669="","",MAX(A$3:A668)+1)</f>
        <v/>
      </c>
      <c r="B669" s="1"/>
      <c r="C669" s="64"/>
      <c r="D669" s="10"/>
      <c r="E669" s="10"/>
      <c r="F669" s="10"/>
      <c r="G669" s="10"/>
      <c r="H669" s="10"/>
      <c r="I669" s="10"/>
      <c r="J669" s="10"/>
      <c r="K669" s="10"/>
      <c r="L669" s="10"/>
      <c r="M669" s="2"/>
      <c r="N669" s="2"/>
      <c r="O669" s="20"/>
      <c r="P669" s="20">
        <f t="shared" ref="P669:P673" si="119">+O669*N669</f>
        <v>0</v>
      </c>
    </row>
    <row r="670" spans="1:16" s="8" customFormat="1" ht="18" customHeight="1" collapsed="1" x14ac:dyDescent="0.25">
      <c r="A670" s="1" t="str">
        <f>IF(M670="","",MAX(A$3:A669)+1)</f>
        <v/>
      </c>
      <c r="B670" s="1" t="s">
        <v>376</v>
      </c>
      <c r="C670" s="65" t="s">
        <v>490</v>
      </c>
      <c r="D670" s="10"/>
      <c r="E670" s="10"/>
      <c r="F670" s="10"/>
      <c r="G670" s="10"/>
      <c r="H670" s="69"/>
      <c r="I670" s="10"/>
      <c r="J670" s="10"/>
      <c r="K670" s="10"/>
      <c r="L670" s="10"/>
      <c r="M670" s="1"/>
      <c r="N670" s="1"/>
      <c r="O670" s="20"/>
      <c r="P670" s="20">
        <f t="shared" si="119"/>
        <v>0</v>
      </c>
    </row>
    <row r="671" spans="1:16" s="8" customFormat="1" ht="18" customHeight="1" x14ac:dyDescent="0.25">
      <c r="A671" s="1">
        <f>IF(M671="","",MAX(A$3:A670)+1)</f>
        <v>292</v>
      </c>
      <c r="B671" s="1"/>
      <c r="C671" s="70" t="s">
        <v>491</v>
      </c>
      <c r="D671" s="10"/>
      <c r="E671" s="10"/>
      <c r="F671" s="10"/>
      <c r="G671" s="10"/>
      <c r="H671" s="69"/>
      <c r="I671" s="10"/>
      <c r="J671" s="10"/>
      <c r="K671" s="10"/>
      <c r="L671" s="10"/>
      <c r="M671" s="1" t="s">
        <v>86</v>
      </c>
      <c r="N671" s="24">
        <v>30</v>
      </c>
      <c r="O671" s="20"/>
      <c r="P671" s="20">
        <f t="shared" si="119"/>
        <v>0</v>
      </c>
    </row>
    <row r="672" spans="1:16" s="8" customFormat="1" ht="18" customHeight="1" x14ac:dyDescent="0.25">
      <c r="A672" s="1">
        <f>IF(M672="","",MAX(A$3:A671)+1)</f>
        <v>293</v>
      </c>
      <c r="B672" s="1"/>
      <c r="C672" s="70" t="s">
        <v>492</v>
      </c>
      <c r="D672" s="10"/>
      <c r="E672" s="10"/>
      <c r="F672" s="10"/>
      <c r="G672" s="10"/>
      <c r="H672" s="69"/>
      <c r="I672" s="10"/>
      <c r="J672" s="10"/>
      <c r="K672" s="10"/>
      <c r="L672" s="10"/>
      <c r="M672" s="1" t="s">
        <v>86</v>
      </c>
      <c r="N672" s="24">
        <v>15</v>
      </c>
      <c r="O672" s="20"/>
      <c r="P672" s="20">
        <f t="shared" si="119"/>
        <v>0</v>
      </c>
    </row>
    <row r="673" spans="1:16" s="8" customFormat="1" ht="18" customHeight="1" x14ac:dyDescent="0.25">
      <c r="A673" s="1">
        <f>IF(M673="","",MAX(A$3:A672)+1)</f>
        <v>294</v>
      </c>
      <c r="B673" s="1"/>
      <c r="C673" s="70" t="s">
        <v>218</v>
      </c>
      <c r="D673" s="10"/>
      <c r="E673" s="10"/>
      <c r="F673" s="10"/>
      <c r="G673" s="10"/>
      <c r="H673" s="69"/>
      <c r="I673" s="10"/>
      <c r="J673" s="10"/>
      <c r="K673" s="10"/>
      <c r="L673" s="10"/>
      <c r="M673" s="1" t="s">
        <v>86</v>
      </c>
      <c r="N673" s="24">
        <v>30</v>
      </c>
      <c r="O673" s="20"/>
      <c r="P673" s="20">
        <f t="shared" si="119"/>
        <v>0</v>
      </c>
    </row>
    <row r="674" spans="1:16" s="8" customFormat="1" ht="18" customHeight="1" x14ac:dyDescent="0.25">
      <c r="A674" s="1"/>
      <c r="B674" s="1"/>
      <c r="C674" s="70"/>
      <c r="D674" s="10"/>
      <c r="E674" s="10"/>
      <c r="F674" s="10"/>
      <c r="G674" s="10"/>
      <c r="H674" s="69"/>
      <c r="I674" s="10"/>
      <c r="J674" s="10"/>
      <c r="K674" s="10"/>
      <c r="L674" s="10"/>
      <c r="M674" s="1"/>
      <c r="N674" s="24"/>
      <c r="O674" s="20"/>
      <c r="P674" s="20"/>
    </row>
    <row r="675" spans="1:16" s="8" customFormat="1" ht="18" customHeight="1" x14ac:dyDescent="0.25">
      <c r="A675" s="1"/>
      <c r="B675" s="1"/>
      <c r="C675" s="142" t="s">
        <v>493</v>
      </c>
      <c r="D675" s="10"/>
      <c r="E675" s="10"/>
      <c r="F675" s="10"/>
      <c r="G675" s="10"/>
      <c r="H675" s="10"/>
      <c r="I675" s="10"/>
      <c r="J675" s="10"/>
      <c r="K675" s="10"/>
      <c r="L675" s="10"/>
      <c r="M675" s="2"/>
      <c r="N675" s="2"/>
      <c r="O675" s="20"/>
      <c r="P675" s="20"/>
    </row>
    <row r="676" spans="1:16" s="8" customFormat="1" ht="5.25" customHeight="1" x14ac:dyDescent="0.25">
      <c r="A676" s="1"/>
      <c r="B676" s="1"/>
      <c r="C676" s="141"/>
      <c r="D676" s="10"/>
      <c r="E676" s="10"/>
      <c r="F676" s="10"/>
      <c r="G676" s="10"/>
      <c r="H676" s="10"/>
      <c r="I676" s="10"/>
      <c r="J676" s="10"/>
      <c r="K676" s="10"/>
      <c r="L676" s="10"/>
      <c r="M676" s="2"/>
      <c r="N676" s="2"/>
      <c r="O676" s="20"/>
      <c r="P676" s="20"/>
    </row>
    <row r="677" spans="1:16" s="8" customFormat="1" ht="18" customHeight="1" collapsed="1" x14ac:dyDescent="0.25">
      <c r="A677" s="1" t="str">
        <f>IF(M677="","",MAX(A$3:A676)+1)</f>
        <v/>
      </c>
      <c r="B677" s="1" t="s">
        <v>228</v>
      </c>
      <c r="C677" s="65" t="s">
        <v>135</v>
      </c>
      <c r="D677" s="10"/>
      <c r="E677" s="10"/>
      <c r="F677" s="10"/>
      <c r="G677" s="10"/>
      <c r="H677" s="10"/>
      <c r="I677" s="10"/>
      <c r="J677" s="10"/>
      <c r="K677" s="10"/>
      <c r="L677" s="10"/>
      <c r="M677" s="1"/>
      <c r="N677" s="1"/>
      <c r="O677" s="20"/>
      <c r="P677" s="20">
        <f t="shared" ref="P677:P679" si="120">+O677*N677</f>
        <v>0</v>
      </c>
    </row>
    <row r="678" spans="1:16" s="8" customFormat="1" ht="19.5" customHeight="1" x14ac:dyDescent="0.25">
      <c r="A678" s="1">
        <f>IF(M678="","",MAX(A$3:A677)+1)</f>
        <v>295</v>
      </c>
      <c r="B678" s="1"/>
      <c r="C678" s="66" t="s">
        <v>494</v>
      </c>
      <c r="D678" s="4"/>
      <c r="E678" s="4"/>
      <c r="F678" s="68"/>
      <c r="G678" s="5"/>
      <c r="H678" s="28"/>
      <c r="I678" s="10"/>
      <c r="J678" s="10"/>
      <c r="K678" s="10"/>
      <c r="L678" s="10"/>
      <c r="M678" s="1" t="s">
        <v>43</v>
      </c>
      <c r="N678" s="33">
        <v>1</v>
      </c>
      <c r="O678" s="20"/>
      <c r="P678" s="20">
        <f t="shared" si="120"/>
        <v>0</v>
      </c>
    </row>
    <row r="679" spans="1:16" s="8" customFormat="1" ht="19.5" customHeight="1" x14ac:dyDescent="0.25">
      <c r="A679" s="1">
        <f>IF(M679="","",MAX(A$3:A678)+1)</f>
        <v>296</v>
      </c>
      <c r="B679" s="1"/>
      <c r="C679" s="66" t="s">
        <v>495</v>
      </c>
      <c r="D679" s="4"/>
      <c r="E679" s="4"/>
      <c r="F679" s="68"/>
      <c r="G679" s="5"/>
      <c r="H679" s="28"/>
      <c r="I679" s="10"/>
      <c r="J679" s="10"/>
      <c r="K679" s="10"/>
      <c r="L679" s="10"/>
      <c r="M679" s="1" t="s">
        <v>43</v>
      </c>
      <c r="N679" s="33">
        <v>1</v>
      </c>
      <c r="O679" s="20"/>
      <c r="P679" s="20">
        <f t="shared" si="120"/>
        <v>0</v>
      </c>
    </row>
    <row r="680" spans="1:16" s="8" customFormat="1" ht="17.25" customHeight="1" x14ac:dyDescent="0.25">
      <c r="A680" s="1" t="str">
        <f>IF(M680="","",MAX(A$3:A679)+1)</f>
        <v/>
      </c>
      <c r="B680" s="1"/>
      <c r="C680" s="66"/>
      <c r="D680" s="4"/>
      <c r="E680" s="4"/>
      <c r="F680" s="68"/>
      <c r="G680" s="5"/>
      <c r="H680" s="28"/>
      <c r="I680" s="10"/>
      <c r="J680" s="10"/>
      <c r="K680" s="10"/>
      <c r="L680" s="10"/>
      <c r="M680" s="1"/>
      <c r="N680" s="24"/>
      <c r="O680" s="20"/>
      <c r="P680" s="20"/>
    </row>
    <row r="681" spans="1:16" s="8" customFormat="1" ht="18" customHeight="1" x14ac:dyDescent="0.25">
      <c r="A681" s="1" t="str">
        <f>IF(M681="","",MAX(A$3:A680)+1)</f>
        <v/>
      </c>
      <c r="B681" s="1" t="s">
        <v>496</v>
      </c>
      <c r="C681" s="65" t="s">
        <v>497</v>
      </c>
      <c r="D681" s="10"/>
      <c r="E681" s="10"/>
      <c r="F681" s="10"/>
      <c r="G681" s="10"/>
      <c r="H681" s="69"/>
      <c r="I681" s="10"/>
      <c r="J681" s="10"/>
      <c r="K681" s="10"/>
      <c r="L681" s="10"/>
      <c r="M681" s="1"/>
      <c r="N681" s="1"/>
      <c r="O681" s="20"/>
      <c r="P681" s="20">
        <f t="shared" ref="P681:P684" si="121">+O681*N681</f>
        <v>0</v>
      </c>
    </row>
    <row r="682" spans="1:16" s="8" customFormat="1" ht="18" customHeight="1" x14ac:dyDescent="0.25">
      <c r="A682" s="1">
        <f>IF(M682="","",MAX(A$3:A681)+1)</f>
        <v>297</v>
      </c>
      <c r="B682" s="1"/>
      <c r="C682" s="70" t="s">
        <v>498</v>
      </c>
      <c r="D682" s="10"/>
      <c r="E682" s="10"/>
      <c r="F682" s="10"/>
      <c r="G682" s="10"/>
      <c r="H682" s="10"/>
      <c r="I682" s="10"/>
      <c r="J682" s="10"/>
      <c r="K682" s="10"/>
      <c r="L682" s="10"/>
      <c r="M682" s="1" t="s">
        <v>43</v>
      </c>
      <c r="N682" s="33">
        <v>1</v>
      </c>
      <c r="O682" s="20"/>
      <c r="P682" s="20">
        <f t="shared" si="121"/>
        <v>0</v>
      </c>
    </row>
    <row r="683" spans="1:16" s="8" customFormat="1" ht="18" customHeight="1" x14ac:dyDescent="0.25">
      <c r="A683" s="1">
        <f>IF(M683="","",MAX(A$3:A682)+1)</f>
        <v>298</v>
      </c>
      <c r="B683" s="1"/>
      <c r="C683" s="70" t="s">
        <v>499</v>
      </c>
      <c r="D683" s="10"/>
      <c r="E683" s="10"/>
      <c r="F683" s="10"/>
      <c r="G683" s="10"/>
      <c r="H683" s="10"/>
      <c r="I683" s="10"/>
      <c r="J683" s="10"/>
      <c r="K683" s="10"/>
      <c r="L683" s="10"/>
      <c r="M683" s="1" t="s">
        <v>43</v>
      </c>
      <c r="N683" s="33">
        <v>1</v>
      </c>
      <c r="O683" s="20"/>
      <c r="P683" s="20">
        <f t="shared" si="121"/>
        <v>0</v>
      </c>
    </row>
    <row r="684" spans="1:16" s="8" customFormat="1" ht="18" customHeight="1" x14ac:dyDescent="0.25">
      <c r="A684" s="1">
        <f>IF(M684="","",MAX(A$3:A683)+1)</f>
        <v>299</v>
      </c>
      <c r="B684" s="1"/>
      <c r="C684" s="70" t="s">
        <v>500</v>
      </c>
      <c r="D684" s="10"/>
      <c r="E684" s="10"/>
      <c r="F684" s="10"/>
      <c r="G684" s="10"/>
      <c r="H684" s="10"/>
      <c r="I684" s="10"/>
      <c r="J684" s="10"/>
      <c r="K684" s="10"/>
      <c r="L684" s="10"/>
      <c r="M684" s="1" t="s">
        <v>43</v>
      </c>
      <c r="N684" s="33">
        <v>1</v>
      </c>
      <c r="O684" s="20"/>
      <c r="P684" s="20">
        <f t="shared" si="121"/>
        <v>0</v>
      </c>
    </row>
    <row r="685" spans="1:16" s="8" customFormat="1" ht="16.5" customHeight="1" x14ac:dyDescent="0.25">
      <c r="A685" s="1" t="str">
        <f>IF(M685="","",MAX(A$3:A684)+1)</f>
        <v/>
      </c>
      <c r="B685" s="1"/>
      <c r="C685" s="66"/>
      <c r="D685" s="4"/>
      <c r="E685" s="4"/>
      <c r="F685" s="68"/>
      <c r="G685" s="5"/>
      <c r="H685" s="28"/>
      <c r="I685" s="10"/>
      <c r="J685" s="10"/>
      <c r="K685" s="10"/>
      <c r="L685" s="10"/>
      <c r="M685" s="1"/>
      <c r="N685" s="24"/>
      <c r="O685" s="20"/>
      <c r="P685" s="20"/>
    </row>
    <row r="686" spans="1:16" s="8" customFormat="1" ht="18" customHeight="1" x14ac:dyDescent="0.25">
      <c r="A686" s="1" t="str">
        <f>IF(M686="","",MAX(A$3:A685)+1)</f>
        <v/>
      </c>
      <c r="B686" s="1" t="s">
        <v>496</v>
      </c>
      <c r="C686" s="65" t="s">
        <v>501</v>
      </c>
      <c r="D686" s="10"/>
      <c r="E686" s="10"/>
      <c r="F686" s="10"/>
      <c r="G686" s="10"/>
      <c r="H686" s="105" t="s">
        <v>502</v>
      </c>
      <c r="I686" s="10"/>
      <c r="J686" s="10"/>
      <c r="K686" s="10"/>
      <c r="L686" s="10"/>
      <c r="M686" s="1"/>
      <c r="N686" s="1"/>
      <c r="O686" s="20"/>
      <c r="P686" s="20">
        <f t="shared" ref="P686" si="122">+O686*N686</f>
        <v>0</v>
      </c>
    </row>
    <row r="687" spans="1:16" s="8" customFormat="1" ht="18" customHeight="1" x14ac:dyDescent="0.25">
      <c r="A687" s="1">
        <f>IF(M687="","",MAX(A$3:A686)+1)</f>
        <v>300</v>
      </c>
      <c r="B687" s="1"/>
      <c r="C687" s="106" t="s">
        <v>503</v>
      </c>
      <c r="D687" s="10"/>
      <c r="E687" s="10"/>
      <c r="F687" s="10"/>
      <c r="G687" s="10"/>
      <c r="H687" s="10"/>
      <c r="I687" s="10"/>
      <c r="J687" s="10"/>
      <c r="K687" s="10"/>
      <c r="L687" s="10"/>
      <c r="M687" s="1" t="s">
        <v>65</v>
      </c>
      <c r="N687" s="33">
        <v>4</v>
      </c>
      <c r="O687" s="20"/>
      <c r="P687" s="20">
        <f>+O687*N687</f>
        <v>0</v>
      </c>
    </row>
    <row r="688" spans="1:16" s="8" customFormat="1" ht="10.5" customHeight="1" x14ac:dyDescent="0.25">
      <c r="A688" s="91" t="str">
        <f>IF(M688="","",MAX(A$3:A687)+1)</f>
        <v/>
      </c>
      <c r="B688" s="91"/>
      <c r="C688" s="131"/>
      <c r="D688" s="132"/>
      <c r="E688" s="132"/>
      <c r="F688" s="132"/>
      <c r="G688" s="132"/>
      <c r="H688" s="132"/>
      <c r="I688" s="132"/>
      <c r="J688" s="132"/>
      <c r="K688" s="132"/>
      <c r="L688" s="133"/>
      <c r="M688" s="91"/>
      <c r="N688" s="134"/>
      <c r="O688" s="135"/>
      <c r="P688" s="99"/>
    </row>
    <row r="689" spans="1:16" s="8" customFormat="1" ht="21" customHeight="1" x14ac:dyDescent="0.25">
      <c r="A689" s="19"/>
      <c r="B689" s="19"/>
      <c r="C689" s="88"/>
      <c r="D689" s="4"/>
      <c r="E689" s="4"/>
      <c r="F689" s="4"/>
      <c r="G689" s="5"/>
      <c r="H689" s="28"/>
      <c r="I689" s="10"/>
      <c r="J689" s="10"/>
      <c r="K689" s="10"/>
      <c r="L689" s="126" t="s">
        <v>504</v>
      </c>
      <c r="M689" s="128" t="s">
        <v>456</v>
      </c>
      <c r="N689" s="120"/>
      <c r="O689" s="5"/>
      <c r="P689" s="130">
        <f>+SUM(P634:P687)</f>
        <v>0</v>
      </c>
    </row>
    <row r="690" spans="1:16" s="8" customFormat="1" ht="21" customHeight="1" x14ac:dyDescent="0.25">
      <c r="A690" s="19"/>
      <c r="B690" s="19"/>
      <c r="C690" s="88"/>
      <c r="D690" s="4"/>
      <c r="E690" s="4"/>
      <c r="F690" s="4"/>
      <c r="G690" s="5"/>
      <c r="H690" s="28"/>
      <c r="I690" s="10"/>
      <c r="J690" s="10"/>
      <c r="K690" s="10"/>
      <c r="L690" s="78"/>
      <c r="M690" s="128" t="s">
        <v>457</v>
      </c>
      <c r="N690" s="120"/>
      <c r="O690" s="5"/>
      <c r="P690" s="147" t="s">
        <v>458</v>
      </c>
    </row>
    <row r="691" spans="1:16" s="8" customFormat="1" ht="21" customHeight="1" x14ac:dyDescent="0.25">
      <c r="A691" s="19"/>
      <c r="B691" s="19"/>
      <c r="C691" s="88"/>
      <c r="D691" s="4"/>
      <c r="E691" s="4"/>
      <c r="F691" s="4"/>
      <c r="G691" s="5"/>
      <c r="H691" s="28"/>
      <c r="I691" s="10"/>
      <c r="J691" s="10"/>
      <c r="K691" s="10"/>
      <c r="L691" s="78"/>
      <c r="M691" s="129" t="s">
        <v>459</v>
      </c>
      <c r="N691" s="123"/>
      <c r="O691" s="124"/>
      <c r="P691" s="97">
        <f>+P689</f>
        <v>0</v>
      </c>
    </row>
    <row r="692" spans="1:16" s="8" customFormat="1" ht="4.5" customHeight="1" x14ac:dyDescent="0.25">
      <c r="A692" s="19"/>
      <c r="B692" s="19"/>
      <c r="C692" s="88"/>
      <c r="D692" s="4"/>
      <c r="E692" s="4"/>
      <c r="F692" s="4"/>
      <c r="G692" s="5"/>
      <c r="H692" s="28"/>
      <c r="I692" s="10"/>
      <c r="J692" s="10"/>
      <c r="K692" s="10"/>
      <c r="L692" s="78"/>
      <c r="M692" s="100"/>
      <c r="N692" s="120"/>
      <c r="O692" s="5"/>
      <c r="P692" s="122"/>
    </row>
    <row r="693" spans="1:16" s="8" customFormat="1" ht="30.75" customHeight="1" x14ac:dyDescent="0.25">
      <c r="A693" s="7" t="str">
        <f>IF(M693="","",MAX(A$3:B691)+1)</f>
        <v/>
      </c>
      <c r="B693" s="7"/>
      <c r="C693" s="136"/>
      <c r="D693" s="136"/>
      <c r="E693" s="136"/>
      <c r="F693" s="136"/>
      <c r="G693" s="136"/>
      <c r="H693" s="136"/>
      <c r="I693" s="136"/>
      <c r="J693" s="136"/>
      <c r="K693" s="136"/>
      <c r="L693" s="136"/>
      <c r="M693" s="137"/>
      <c r="N693" s="137"/>
      <c r="O693" s="138"/>
      <c r="P693" s="138">
        <f t="shared" ref="P693" si="123">+O693*N693</f>
        <v>0</v>
      </c>
    </row>
    <row r="694" spans="1:16" s="8" customFormat="1" ht="30.75" customHeight="1" x14ac:dyDescent="0.25">
      <c r="A694" s="1" t="str">
        <f>IF(M694="","",MAX(A$3:A693)+1)</f>
        <v/>
      </c>
      <c r="B694" s="1"/>
      <c r="C694" s="170" t="s">
        <v>505</v>
      </c>
      <c r="D694" s="171"/>
      <c r="E694" s="171"/>
      <c r="F694" s="171"/>
      <c r="G694" s="171"/>
      <c r="H694" s="171"/>
      <c r="I694" s="171"/>
      <c r="J694" s="171"/>
      <c r="K694" s="171"/>
      <c r="L694" s="172"/>
      <c r="M694" s="1"/>
      <c r="N694" s="1"/>
      <c r="O694" s="20"/>
      <c r="P694" s="20"/>
    </row>
    <row r="695" spans="1:16" s="8" customFormat="1" ht="18" customHeight="1" x14ac:dyDescent="0.25">
      <c r="A695" s="1" t="str">
        <f>IF(M695="","",MAX(A$3:A694)+1)</f>
        <v/>
      </c>
      <c r="B695" s="1"/>
      <c r="C695" s="29"/>
      <c r="D695" s="10"/>
      <c r="E695" s="10"/>
      <c r="F695" s="10"/>
      <c r="G695" s="10"/>
      <c r="H695" s="10"/>
      <c r="I695" s="10"/>
      <c r="J695" s="10"/>
      <c r="K695" s="10"/>
      <c r="L695" s="10"/>
      <c r="M695" s="1"/>
      <c r="N695" s="1"/>
      <c r="O695" s="20"/>
      <c r="P695" s="20"/>
    </row>
    <row r="696" spans="1:16" s="8" customFormat="1" ht="18" customHeight="1" collapsed="1" x14ac:dyDescent="0.25">
      <c r="A696" s="1" t="str">
        <f>IF(M696="","",MAX(A$3:A695)+1)</f>
        <v/>
      </c>
      <c r="B696" s="1" t="s">
        <v>506</v>
      </c>
      <c r="C696" s="56" t="s">
        <v>507</v>
      </c>
      <c r="D696" s="10"/>
      <c r="E696" s="10"/>
      <c r="F696" s="10"/>
      <c r="G696" s="10"/>
      <c r="H696" s="69"/>
      <c r="I696" s="10"/>
      <c r="J696" s="10"/>
      <c r="K696" s="10"/>
      <c r="L696" s="10"/>
      <c r="M696" s="1"/>
      <c r="N696" s="1"/>
      <c r="O696" s="20"/>
      <c r="P696" s="20">
        <f t="shared" ref="P696" si="124">+O696*N696</f>
        <v>0</v>
      </c>
    </row>
    <row r="697" spans="1:16" s="8" customFormat="1" ht="23.25" customHeight="1" x14ac:dyDescent="0.25">
      <c r="A697" s="1">
        <f>IF(M697="","",MAX(A$3:A696)+1)</f>
        <v>301</v>
      </c>
      <c r="B697" s="1"/>
      <c r="C697" s="167" t="s">
        <v>508</v>
      </c>
      <c r="D697" s="168"/>
      <c r="E697" s="168"/>
      <c r="F697" s="168"/>
      <c r="G697" s="168"/>
      <c r="H697" s="168"/>
      <c r="I697" s="168"/>
      <c r="J697" s="168"/>
      <c r="K697" s="168"/>
      <c r="L697" s="169"/>
      <c r="M697" s="1" t="s">
        <v>86</v>
      </c>
      <c r="N697" s="24">
        <v>350</v>
      </c>
      <c r="O697" s="20"/>
      <c r="P697" s="20">
        <f>+O697*N697</f>
        <v>0</v>
      </c>
    </row>
    <row r="698" spans="1:16" s="8" customFormat="1" ht="12.75" customHeight="1" x14ac:dyDescent="0.25">
      <c r="A698" s="1" t="str">
        <f>IF(M698="","",MAX(A$3:A697)+1)</f>
        <v/>
      </c>
      <c r="B698" s="1"/>
      <c r="C698" s="74"/>
      <c r="D698" s="10"/>
      <c r="E698" s="10"/>
      <c r="F698" s="10"/>
      <c r="G698" s="10"/>
      <c r="H698" s="10"/>
      <c r="I698" s="10"/>
      <c r="J698" s="10"/>
      <c r="K698" s="10"/>
      <c r="L698" s="10"/>
      <c r="M698" s="1"/>
      <c r="N698" s="24"/>
      <c r="O698" s="20"/>
      <c r="P698" s="20"/>
    </row>
    <row r="699" spans="1:16" s="8" customFormat="1" ht="16.899999999999999" customHeight="1" x14ac:dyDescent="0.25">
      <c r="A699" s="91" t="str">
        <f>IF(M699="","",MAX(A$3:A698)+1)</f>
        <v/>
      </c>
      <c r="B699" s="91"/>
      <c r="C699" s="131"/>
      <c r="D699" s="132"/>
      <c r="E699" s="132"/>
      <c r="F699" s="132"/>
      <c r="G699" s="132"/>
      <c r="H699" s="132"/>
      <c r="I699" s="132"/>
      <c r="J699" s="132"/>
      <c r="K699" s="132"/>
      <c r="L699" s="133"/>
      <c r="M699" s="91"/>
      <c r="N699" s="134"/>
      <c r="O699" s="135"/>
      <c r="P699" s="99"/>
    </row>
    <row r="700" spans="1:16" s="8" customFormat="1" ht="21" customHeight="1" x14ac:dyDescent="0.25">
      <c r="A700" s="19"/>
      <c r="B700" s="19"/>
      <c r="C700" s="88"/>
      <c r="D700" s="4"/>
      <c r="E700" s="4"/>
      <c r="F700" s="4"/>
      <c r="G700" s="5"/>
      <c r="H700" s="28"/>
      <c r="I700" s="10"/>
      <c r="J700" s="10"/>
      <c r="K700" s="10"/>
      <c r="L700" s="126" t="s">
        <v>509</v>
      </c>
      <c r="M700" s="128" t="s">
        <v>456</v>
      </c>
      <c r="N700" s="120"/>
      <c r="O700" s="5"/>
      <c r="P700" s="130">
        <f>+SUM(P694:P698)</f>
        <v>0</v>
      </c>
    </row>
    <row r="701" spans="1:16" s="8" customFormat="1" ht="21" customHeight="1" x14ac:dyDescent="0.25">
      <c r="A701" s="19"/>
      <c r="B701" s="19"/>
      <c r="C701" s="88"/>
      <c r="D701" s="4"/>
      <c r="E701" s="4"/>
      <c r="F701" s="4"/>
      <c r="G701" s="5"/>
      <c r="H701" s="28"/>
      <c r="I701" s="10"/>
      <c r="J701" s="10"/>
      <c r="K701" s="10"/>
      <c r="L701" s="78"/>
      <c r="M701" s="128" t="s">
        <v>510</v>
      </c>
      <c r="N701" s="120"/>
      <c r="O701" s="5"/>
      <c r="P701" s="147" t="s">
        <v>458</v>
      </c>
    </row>
    <row r="702" spans="1:16" s="8" customFormat="1" ht="21" customHeight="1" x14ac:dyDescent="0.25">
      <c r="A702" s="19"/>
      <c r="B702" s="19"/>
      <c r="C702" s="88"/>
      <c r="D702" s="4"/>
      <c r="E702" s="4"/>
      <c r="F702" s="4"/>
      <c r="G702" s="5"/>
      <c r="H702" s="28"/>
      <c r="I702" s="10"/>
      <c r="J702" s="10"/>
      <c r="K702" s="10"/>
      <c r="L702" s="78"/>
      <c r="M702" s="129" t="s">
        <v>459</v>
      </c>
      <c r="N702" s="123"/>
      <c r="O702" s="124"/>
      <c r="P702" s="97">
        <f>+P700</f>
        <v>0</v>
      </c>
    </row>
    <row r="703" spans="1:16" s="8" customFormat="1" ht="21" customHeight="1" x14ac:dyDescent="0.25">
      <c r="A703" s="19"/>
      <c r="B703" s="19"/>
      <c r="C703" s="88"/>
      <c r="D703" s="4"/>
      <c r="E703" s="4"/>
      <c r="F703" s="4"/>
      <c r="G703" s="5"/>
      <c r="H703" s="28"/>
      <c r="I703" s="10"/>
      <c r="J703" s="10"/>
      <c r="K703" s="10"/>
      <c r="L703" s="78"/>
      <c r="M703" s="100"/>
      <c r="N703" s="120"/>
      <c r="O703" s="5"/>
      <c r="P703" s="5"/>
    </row>
    <row r="704" spans="1:16" s="8" customFormat="1" ht="27.75" customHeight="1" x14ac:dyDescent="0.25">
      <c r="A704" s="7" t="str">
        <f>IF(M704="","",MAX(A$3:B702)+1)</f>
        <v/>
      </c>
      <c r="B704" s="7"/>
      <c r="C704" s="136"/>
      <c r="D704" s="136"/>
      <c r="E704" s="136"/>
      <c r="F704" s="136"/>
      <c r="G704" s="136"/>
      <c r="H704" s="136"/>
      <c r="I704" s="136"/>
      <c r="J704" s="136"/>
      <c r="K704" s="136"/>
      <c r="L704" s="136"/>
      <c r="M704" s="137"/>
      <c r="N704" s="137"/>
      <c r="O704" s="138"/>
      <c r="P704" s="138">
        <f t="shared" ref="P704" si="125">+O704*N704</f>
        <v>0</v>
      </c>
    </row>
    <row r="705" spans="1:16" s="8" customFormat="1" ht="30.75" customHeight="1" x14ac:dyDescent="0.25">
      <c r="A705" s="1" t="str">
        <f>IF(M705="","",MAX(A$3:A704)+1)</f>
        <v/>
      </c>
      <c r="B705" s="1"/>
      <c r="C705" s="170" t="s">
        <v>511</v>
      </c>
      <c r="D705" s="171"/>
      <c r="E705" s="171"/>
      <c r="F705" s="171"/>
      <c r="G705" s="171"/>
      <c r="H705" s="171"/>
      <c r="I705" s="171"/>
      <c r="J705" s="171"/>
      <c r="K705" s="171"/>
      <c r="L705" s="172"/>
      <c r="M705" s="1"/>
      <c r="N705" s="1"/>
      <c r="O705" s="20"/>
      <c r="P705" s="20"/>
    </row>
    <row r="706" spans="1:16" s="8" customFormat="1" ht="18" customHeight="1" x14ac:dyDescent="0.25">
      <c r="A706" s="1" t="str">
        <f>IF(M706="","",MAX(A$3:A705)+1)</f>
        <v/>
      </c>
      <c r="B706" s="1"/>
      <c r="C706" s="29"/>
      <c r="D706" s="10"/>
      <c r="E706" s="10"/>
      <c r="F706" s="10"/>
      <c r="G706" s="10"/>
      <c r="H706" s="10"/>
      <c r="I706" s="10"/>
      <c r="J706" s="10"/>
      <c r="K706" s="10"/>
      <c r="L706" s="10"/>
      <c r="M706" s="1"/>
      <c r="N706" s="1"/>
      <c r="O706" s="20"/>
      <c r="P706" s="20"/>
    </row>
    <row r="707" spans="1:16" s="8" customFormat="1" ht="18" customHeight="1" collapsed="1" x14ac:dyDescent="0.25">
      <c r="A707" s="1" t="str">
        <f>IF(M707="","",MAX(A$3:A706)+1)</f>
        <v/>
      </c>
      <c r="B707" s="1" t="s">
        <v>512</v>
      </c>
      <c r="C707" s="56" t="s">
        <v>513</v>
      </c>
      <c r="D707" s="10"/>
      <c r="E707" s="10"/>
      <c r="F707" s="10"/>
      <c r="G707" s="10"/>
      <c r="H707" s="69"/>
      <c r="I707" s="10"/>
      <c r="J707" s="10"/>
      <c r="K707" s="10"/>
      <c r="L707" s="10"/>
      <c r="M707" s="1"/>
      <c r="N707" s="1"/>
      <c r="O707" s="20"/>
      <c r="P707" s="20">
        <f t="shared" ref="P707" si="126">+O707*N707</f>
        <v>0</v>
      </c>
    </row>
    <row r="708" spans="1:16" s="8" customFormat="1" ht="26.25" customHeight="1" x14ac:dyDescent="0.25">
      <c r="A708" s="1">
        <f>IF(M708="","",MAX(A$3:A707)+1)</f>
        <v>302</v>
      </c>
      <c r="B708" s="1"/>
      <c r="C708" s="167" t="s">
        <v>514</v>
      </c>
      <c r="D708" s="168"/>
      <c r="E708" s="168"/>
      <c r="F708" s="168"/>
      <c r="G708" s="168"/>
      <c r="H708" s="168"/>
      <c r="I708" s="168"/>
      <c r="J708" s="168"/>
      <c r="K708" s="168"/>
      <c r="L708" s="169"/>
      <c r="M708" s="1" t="s">
        <v>79</v>
      </c>
      <c r="N708" s="24">
        <v>110</v>
      </c>
      <c r="O708" s="20"/>
      <c r="P708" s="20">
        <f>+O708*N708</f>
        <v>0</v>
      </c>
    </row>
    <row r="709" spans="1:16" s="8" customFormat="1" ht="12.75" customHeight="1" x14ac:dyDescent="0.25">
      <c r="A709" s="1" t="str">
        <f>IF(M709="","",MAX(A$3:A708)+1)</f>
        <v/>
      </c>
      <c r="B709" s="1"/>
      <c r="C709" s="74"/>
      <c r="D709" s="10"/>
      <c r="E709" s="10"/>
      <c r="F709" s="10"/>
      <c r="G709" s="10"/>
      <c r="H709" s="10"/>
      <c r="I709" s="10"/>
      <c r="J709" s="10"/>
      <c r="K709" s="10"/>
      <c r="L709" s="10"/>
      <c r="M709" s="1"/>
      <c r="N709" s="24"/>
      <c r="O709" s="20"/>
      <c r="P709" s="20"/>
    </row>
    <row r="710" spans="1:16" s="8" customFormat="1" ht="16.899999999999999" customHeight="1" x14ac:dyDescent="0.25">
      <c r="A710" s="91" t="str">
        <f>IF(M710="","",MAX(A$3:A709)+1)</f>
        <v/>
      </c>
      <c r="B710" s="91"/>
      <c r="C710" s="131"/>
      <c r="D710" s="132"/>
      <c r="E710" s="132"/>
      <c r="F710" s="132"/>
      <c r="G710" s="132"/>
      <c r="H710" s="132"/>
      <c r="I710" s="132"/>
      <c r="J710" s="132"/>
      <c r="K710" s="132"/>
      <c r="L710" s="133"/>
      <c r="M710" s="91"/>
      <c r="N710" s="134"/>
      <c r="O710" s="135"/>
      <c r="P710" s="99"/>
    </row>
    <row r="711" spans="1:16" s="8" customFormat="1" ht="21" customHeight="1" x14ac:dyDescent="0.25">
      <c r="A711" s="19"/>
      <c r="B711" s="19"/>
      <c r="C711" s="88"/>
      <c r="D711" s="4"/>
      <c r="E711" s="4"/>
      <c r="F711" s="4"/>
      <c r="G711" s="5"/>
      <c r="H711" s="28"/>
      <c r="I711" s="10"/>
      <c r="J711" s="10"/>
      <c r="K711" s="10"/>
      <c r="L711" s="126" t="s">
        <v>515</v>
      </c>
      <c r="M711" s="128" t="s">
        <v>456</v>
      </c>
      <c r="N711" s="120"/>
      <c r="O711" s="5"/>
      <c r="P711" s="130">
        <f>+SUM(P705:P709)</f>
        <v>0</v>
      </c>
    </row>
    <row r="712" spans="1:16" s="8" customFormat="1" ht="21" customHeight="1" x14ac:dyDescent="0.25">
      <c r="A712" s="19"/>
      <c r="B712" s="19"/>
      <c r="C712" s="88"/>
      <c r="D712" s="4"/>
      <c r="E712" s="4"/>
      <c r="F712" s="4"/>
      <c r="G712" s="5"/>
      <c r="H712" s="28"/>
      <c r="I712" s="10"/>
      <c r="J712" s="10"/>
      <c r="K712" s="10"/>
      <c r="L712" s="78"/>
      <c r="M712" s="128" t="s">
        <v>457</v>
      </c>
      <c r="N712" s="120"/>
      <c r="O712" s="5"/>
      <c r="P712" s="147" t="s">
        <v>458</v>
      </c>
    </row>
    <row r="713" spans="1:16" s="8" customFormat="1" ht="21" customHeight="1" x14ac:dyDescent="0.25">
      <c r="A713" s="19"/>
      <c r="B713" s="19"/>
      <c r="C713" s="88"/>
      <c r="D713" s="4"/>
      <c r="E713" s="4"/>
      <c r="F713" s="4"/>
      <c r="G713" s="5"/>
      <c r="H713" s="28"/>
      <c r="I713" s="10"/>
      <c r="J713" s="10"/>
      <c r="K713" s="10"/>
      <c r="L713" s="78"/>
      <c r="M713" s="129" t="s">
        <v>459</v>
      </c>
      <c r="N713" s="123"/>
      <c r="O713" s="124"/>
      <c r="P713" s="97">
        <f>+P711</f>
        <v>0</v>
      </c>
    </row>
    <row r="714" spans="1:16" s="8" customFormat="1" ht="21" customHeight="1" x14ac:dyDescent="0.25">
      <c r="A714" s="19"/>
      <c r="B714" s="19"/>
      <c r="C714" s="88"/>
      <c r="D714" s="4"/>
      <c r="E714" s="4"/>
      <c r="F714" s="4"/>
      <c r="G714" s="5"/>
      <c r="H714" s="28"/>
      <c r="I714" s="10"/>
      <c r="J714" s="10"/>
      <c r="K714" s="10"/>
      <c r="L714" s="78"/>
      <c r="M714" s="100"/>
      <c r="N714" s="120"/>
      <c r="O714" s="5"/>
      <c r="P714" s="5"/>
    </row>
    <row r="715" spans="1:16" s="8" customFormat="1" ht="40.15" customHeight="1" x14ac:dyDescent="0.25">
      <c r="A715" s="7" t="str">
        <f>IF(M715="","",MAX(A$3:B713)+1)</f>
        <v/>
      </c>
      <c r="B715" s="7"/>
      <c r="C715" s="136"/>
      <c r="D715" s="136"/>
      <c r="E715" s="136"/>
      <c r="F715" s="136"/>
      <c r="G715" s="136"/>
      <c r="H715" s="136"/>
      <c r="I715" s="136"/>
      <c r="J715" s="136"/>
      <c r="K715" s="136"/>
      <c r="L715" s="136"/>
      <c r="M715" s="137"/>
      <c r="N715" s="137"/>
      <c r="O715" s="138"/>
      <c r="P715" s="138">
        <f t="shared" ref="P715" si="127">+O715*N715</f>
        <v>0</v>
      </c>
    </row>
    <row r="716" spans="1:16" s="8" customFormat="1" ht="30.75" customHeight="1" x14ac:dyDescent="0.25">
      <c r="A716" s="1" t="str">
        <f>IF(M716="","",MAX(A$3:A715)+1)</f>
        <v/>
      </c>
      <c r="B716" s="1"/>
      <c r="C716" s="170" t="s">
        <v>516</v>
      </c>
      <c r="D716" s="171"/>
      <c r="E716" s="171"/>
      <c r="F716" s="171"/>
      <c r="G716" s="171"/>
      <c r="H716" s="171"/>
      <c r="I716" s="171"/>
      <c r="J716" s="171"/>
      <c r="K716" s="171"/>
      <c r="L716" s="172"/>
      <c r="M716" s="1"/>
      <c r="N716" s="1"/>
      <c r="O716" s="20"/>
      <c r="P716" s="20"/>
    </row>
    <row r="717" spans="1:16" s="8" customFormat="1" ht="18" customHeight="1" x14ac:dyDescent="0.25">
      <c r="A717" s="1" t="str">
        <f>IF(M717="","",MAX(A$3:A716)+1)</f>
        <v/>
      </c>
      <c r="B717" s="1"/>
      <c r="C717" s="29"/>
      <c r="D717" s="10"/>
      <c r="E717" s="10"/>
      <c r="F717" s="10"/>
      <c r="G717" s="10"/>
      <c r="H717" s="10"/>
      <c r="I717" s="10"/>
      <c r="J717" s="10"/>
      <c r="K717" s="10"/>
      <c r="L717" s="10"/>
      <c r="M717" s="1"/>
      <c r="N717" s="1"/>
      <c r="O717" s="20"/>
      <c r="P717" s="20"/>
    </row>
    <row r="718" spans="1:16" s="8" customFormat="1" ht="18" customHeight="1" collapsed="1" x14ac:dyDescent="0.25">
      <c r="A718" s="1" t="str">
        <f>IF(M718="","",MAX(A$3:A717)+1)</f>
        <v/>
      </c>
      <c r="B718" s="1" t="s">
        <v>517</v>
      </c>
      <c r="C718" s="56" t="s">
        <v>518</v>
      </c>
      <c r="D718" s="10"/>
      <c r="E718" s="10"/>
      <c r="F718" s="10"/>
      <c r="G718" s="10"/>
      <c r="H718" s="69"/>
      <c r="I718" s="10"/>
      <c r="J718" s="10"/>
      <c r="K718" s="10"/>
      <c r="L718" s="10"/>
      <c r="M718" s="1"/>
      <c r="N718" s="1"/>
      <c r="O718" s="20"/>
      <c r="P718" s="20">
        <f t="shared" ref="P718" si="128">+O718*N718</f>
        <v>0</v>
      </c>
    </row>
    <row r="719" spans="1:16" s="8" customFormat="1" ht="53.25" customHeight="1" x14ac:dyDescent="0.25">
      <c r="A719" s="1">
        <f>IF(M719="","",MAX(A$3:A718)+1)</f>
        <v>303</v>
      </c>
      <c r="B719" s="1"/>
      <c r="C719" s="167" t="s">
        <v>519</v>
      </c>
      <c r="D719" s="168"/>
      <c r="E719" s="168"/>
      <c r="F719" s="168"/>
      <c r="G719" s="168"/>
      <c r="H719" s="168"/>
      <c r="I719" s="168"/>
      <c r="J719" s="168"/>
      <c r="K719" s="168"/>
      <c r="L719" s="169"/>
      <c r="M719" s="1" t="s">
        <v>65</v>
      </c>
      <c r="N719" s="33">
        <v>84</v>
      </c>
      <c r="O719" s="20"/>
      <c r="P719" s="20">
        <f>+O719*N719</f>
        <v>0</v>
      </c>
    </row>
    <row r="720" spans="1:16" s="8" customFormat="1" ht="12.75" customHeight="1" x14ac:dyDescent="0.25">
      <c r="A720" s="1" t="str">
        <f>IF(M720="","",MAX(A$3:A719)+1)</f>
        <v/>
      </c>
      <c r="B720" s="1"/>
      <c r="C720" s="74"/>
      <c r="D720" s="10"/>
      <c r="E720" s="10"/>
      <c r="F720" s="10"/>
      <c r="G720" s="10"/>
      <c r="H720" s="10"/>
      <c r="I720" s="10"/>
      <c r="J720" s="10"/>
      <c r="K720" s="10"/>
      <c r="L720" s="10"/>
      <c r="M720" s="1"/>
      <c r="N720" s="24"/>
      <c r="O720" s="20"/>
      <c r="P720" s="20"/>
    </row>
    <row r="721" spans="1:16" s="8" customFormat="1" ht="16.899999999999999" customHeight="1" x14ac:dyDescent="0.25">
      <c r="A721" s="91" t="str">
        <f>IF(M721="","",MAX(A$3:A720)+1)</f>
        <v/>
      </c>
      <c r="B721" s="91"/>
      <c r="C721" s="131"/>
      <c r="D721" s="132"/>
      <c r="E721" s="132"/>
      <c r="F721" s="132"/>
      <c r="G721" s="132"/>
      <c r="H721" s="132"/>
      <c r="I721" s="132"/>
      <c r="J721" s="132"/>
      <c r="K721" s="132"/>
      <c r="L721" s="133"/>
      <c r="M721" s="91"/>
      <c r="N721" s="134"/>
      <c r="O721" s="135"/>
      <c r="P721" s="99"/>
    </row>
    <row r="722" spans="1:16" s="8" customFormat="1" ht="21" customHeight="1" x14ac:dyDescent="0.25">
      <c r="A722" s="19"/>
      <c r="B722" s="19"/>
      <c r="C722" s="88"/>
      <c r="D722" s="4"/>
      <c r="E722" s="4"/>
      <c r="F722" s="4"/>
      <c r="G722" s="5"/>
      <c r="H722" s="28"/>
      <c r="I722" s="10"/>
      <c r="J722" s="10"/>
      <c r="K722" s="10"/>
      <c r="L722" s="126" t="s">
        <v>520</v>
      </c>
      <c r="M722" s="128" t="s">
        <v>456</v>
      </c>
      <c r="N722" s="120"/>
      <c r="O722" s="5"/>
      <c r="P722" s="130">
        <f>+SUM(P716:P720)</f>
        <v>0</v>
      </c>
    </row>
    <row r="723" spans="1:16" s="8" customFormat="1" ht="21" customHeight="1" x14ac:dyDescent="0.25">
      <c r="A723" s="19"/>
      <c r="B723" s="19"/>
      <c r="C723" s="88"/>
      <c r="D723" s="4"/>
      <c r="E723" s="4"/>
      <c r="F723" s="4"/>
      <c r="G723" s="5"/>
      <c r="H723" s="28"/>
      <c r="I723" s="10"/>
      <c r="J723" s="10"/>
      <c r="K723" s="10"/>
      <c r="L723" s="78"/>
      <c r="M723" s="128" t="s">
        <v>457</v>
      </c>
      <c r="N723" s="120"/>
      <c r="O723" s="5"/>
      <c r="P723" s="147" t="s">
        <v>458</v>
      </c>
    </row>
    <row r="724" spans="1:16" s="8" customFormat="1" ht="21" customHeight="1" x14ac:dyDescent="0.25">
      <c r="A724" s="19"/>
      <c r="B724" s="19"/>
      <c r="C724" s="88"/>
      <c r="D724" s="4"/>
      <c r="E724" s="4"/>
      <c r="F724" s="4"/>
      <c r="G724" s="5"/>
      <c r="H724" s="28"/>
      <c r="I724" s="10"/>
      <c r="J724" s="10"/>
      <c r="K724" s="10"/>
      <c r="L724" s="78"/>
      <c r="M724" s="129" t="s">
        <v>459</v>
      </c>
      <c r="N724" s="123"/>
      <c r="O724" s="124"/>
      <c r="P724" s="97">
        <f>+P722</f>
        <v>0</v>
      </c>
    </row>
    <row r="725" spans="1:16" s="8" customFormat="1" ht="21" customHeight="1" x14ac:dyDescent="0.25">
      <c r="A725" s="19"/>
      <c r="B725" s="19"/>
      <c r="C725" s="88"/>
      <c r="D725" s="4"/>
      <c r="E725" s="4"/>
      <c r="F725" s="4"/>
      <c r="G725" s="5"/>
      <c r="H725" s="28"/>
      <c r="I725" s="10"/>
      <c r="J725" s="10"/>
      <c r="K725" s="10"/>
      <c r="L725" s="78"/>
      <c r="M725" s="100"/>
      <c r="N725" s="120"/>
      <c r="O725" s="5"/>
      <c r="P725" s="5"/>
    </row>
    <row r="726" spans="1:16" s="8" customFormat="1" ht="7.5" customHeight="1" x14ac:dyDescent="0.25">
      <c r="A726" s="19" t="str">
        <f>IF(M726="","",MAX(A$3:B691)+1)</f>
        <v/>
      </c>
      <c r="B726" s="19"/>
      <c r="C726" s="10"/>
      <c r="D726" s="10"/>
      <c r="E726" s="10"/>
      <c r="F726" s="10"/>
      <c r="G726" s="10"/>
      <c r="H726" s="10"/>
      <c r="I726" s="10"/>
      <c r="J726" s="10"/>
      <c r="K726" s="10"/>
      <c r="L726" s="10"/>
      <c r="M726" s="73"/>
      <c r="N726" s="73"/>
      <c r="O726" s="5"/>
      <c r="P726" s="5">
        <f t="shared" ref="P726" si="129">+O726*N726</f>
        <v>0</v>
      </c>
    </row>
    <row r="727" spans="1:16" s="11" customFormat="1" x14ac:dyDescent="0.2">
      <c r="D727" s="12"/>
      <c r="E727" s="12"/>
      <c r="F727" s="12"/>
      <c r="G727" s="12"/>
      <c r="H727" s="12"/>
      <c r="I727" s="12"/>
      <c r="J727" s="13"/>
      <c r="K727" s="13"/>
      <c r="L727" s="14"/>
      <c r="M727" s="15"/>
      <c r="N727" s="15"/>
      <c r="O727" s="26"/>
      <c r="P727" s="14"/>
    </row>
    <row r="728" spans="1:16" s="11" customFormat="1" x14ac:dyDescent="0.2">
      <c r="D728" s="12"/>
      <c r="E728" s="12"/>
      <c r="F728" s="12"/>
      <c r="G728" s="12"/>
      <c r="H728" s="12"/>
      <c r="I728" s="12"/>
      <c r="J728" s="13"/>
      <c r="K728" s="13"/>
      <c r="L728" s="14"/>
      <c r="M728" s="15"/>
      <c r="N728" s="15"/>
      <c r="O728" s="26"/>
      <c r="P728" s="14"/>
    </row>
    <row r="729" spans="1:16" s="11" customFormat="1" x14ac:dyDescent="0.2">
      <c r="D729" s="12"/>
      <c r="E729" s="12"/>
      <c r="F729" s="12"/>
      <c r="G729" s="12"/>
      <c r="H729" s="12"/>
      <c r="I729" s="12"/>
      <c r="J729" s="13"/>
      <c r="K729" s="13"/>
      <c r="L729" s="14"/>
      <c r="M729" s="15"/>
      <c r="N729" s="15"/>
      <c r="O729" s="26"/>
      <c r="P729" s="14"/>
    </row>
    <row r="730" spans="1:16" s="11" customFormat="1" x14ac:dyDescent="0.2">
      <c r="D730" s="12"/>
      <c r="E730" s="12"/>
      <c r="F730" s="12"/>
      <c r="G730" s="12"/>
      <c r="H730" s="12"/>
      <c r="I730" s="12"/>
      <c r="J730" s="13"/>
      <c r="K730" s="13"/>
      <c r="L730" s="14"/>
      <c r="M730" s="15"/>
      <c r="N730" s="15"/>
      <c r="O730" s="26"/>
      <c r="P730" s="14"/>
    </row>
    <row r="731" spans="1:16" s="11" customFormat="1" x14ac:dyDescent="0.2">
      <c r="D731" s="12"/>
      <c r="E731" s="12"/>
      <c r="F731" s="12"/>
      <c r="G731" s="12"/>
      <c r="H731" s="12"/>
      <c r="I731" s="12"/>
      <c r="J731" s="13"/>
      <c r="K731" s="13"/>
      <c r="L731" s="14"/>
      <c r="M731" s="15"/>
      <c r="N731" s="15"/>
      <c r="O731" s="26"/>
      <c r="P731" s="14"/>
    </row>
    <row r="732" spans="1:16" s="11" customFormat="1" x14ac:dyDescent="0.2">
      <c r="D732" s="12"/>
      <c r="E732" s="12"/>
      <c r="F732" s="12"/>
      <c r="G732" s="12"/>
      <c r="H732" s="12"/>
      <c r="I732" s="12"/>
      <c r="J732" s="13"/>
      <c r="K732" s="13"/>
      <c r="L732" s="14"/>
      <c r="M732" s="15"/>
      <c r="N732" s="15"/>
      <c r="O732" s="26"/>
      <c r="P732" s="14"/>
    </row>
    <row r="733" spans="1:16" s="11" customFormat="1" x14ac:dyDescent="0.2">
      <c r="D733" s="12"/>
      <c r="E733" s="12"/>
      <c r="F733" s="12"/>
      <c r="G733" s="12"/>
      <c r="H733" s="12"/>
      <c r="I733" s="12"/>
      <c r="J733" s="13"/>
      <c r="K733" s="13"/>
      <c r="L733" s="14"/>
      <c r="M733" s="15"/>
      <c r="N733" s="15"/>
      <c r="O733" s="26"/>
      <c r="P733" s="14"/>
    </row>
    <row r="734" spans="1:16" s="11" customFormat="1" x14ac:dyDescent="0.2">
      <c r="D734" s="12"/>
      <c r="E734" s="12"/>
      <c r="F734" s="12"/>
      <c r="G734" s="12"/>
      <c r="H734" s="12"/>
      <c r="I734" s="12"/>
      <c r="J734" s="13"/>
      <c r="K734" s="13"/>
      <c r="L734" s="14"/>
      <c r="M734" s="15"/>
      <c r="N734" s="15"/>
      <c r="O734" s="26"/>
      <c r="P734" s="14"/>
    </row>
    <row r="735" spans="1:16" s="11" customFormat="1" x14ac:dyDescent="0.2">
      <c r="D735" s="12"/>
      <c r="E735" s="12"/>
      <c r="F735" s="12"/>
      <c r="G735" s="12"/>
      <c r="H735" s="12"/>
      <c r="I735" s="12"/>
      <c r="J735" s="13"/>
      <c r="K735" s="13"/>
      <c r="L735" s="14"/>
      <c r="M735" s="15"/>
      <c r="N735" s="15"/>
      <c r="O735" s="26"/>
      <c r="P735" s="14"/>
    </row>
    <row r="736" spans="1:16" s="11" customFormat="1" x14ac:dyDescent="0.2">
      <c r="A736" s="17"/>
      <c r="B736" s="17"/>
      <c r="C736" s="17"/>
      <c r="D736" s="12"/>
      <c r="E736" s="12"/>
      <c r="F736" s="12"/>
      <c r="G736" s="12"/>
      <c r="H736" s="12"/>
      <c r="I736" s="12"/>
      <c r="J736" s="13"/>
      <c r="K736" s="13"/>
      <c r="L736" s="14"/>
      <c r="M736" s="15"/>
      <c r="N736" s="15"/>
      <c r="O736" s="26"/>
      <c r="P736" s="14"/>
    </row>
    <row r="737" spans="1:16" s="11" customFormat="1" x14ac:dyDescent="0.2">
      <c r="A737" s="17"/>
      <c r="B737" s="17"/>
      <c r="C737" s="17"/>
      <c r="D737" s="12"/>
      <c r="E737" s="12"/>
      <c r="F737" s="12"/>
      <c r="G737" s="12"/>
      <c r="H737" s="12"/>
      <c r="I737" s="12"/>
      <c r="J737" s="13"/>
      <c r="K737" s="13"/>
      <c r="L737" s="14"/>
      <c r="M737" s="15"/>
      <c r="N737" s="15"/>
      <c r="O737" s="26"/>
      <c r="P737" s="14"/>
    </row>
    <row r="738" spans="1:16" s="11" customFormat="1" x14ac:dyDescent="0.2">
      <c r="A738" s="17"/>
      <c r="B738" s="17"/>
      <c r="C738" s="17"/>
      <c r="D738" s="12"/>
      <c r="E738" s="12"/>
      <c r="F738" s="12"/>
      <c r="G738" s="12"/>
      <c r="H738" s="12"/>
      <c r="I738" s="12"/>
      <c r="J738" s="13"/>
      <c r="K738" s="13"/>
      <c r="L738" s="14"/>
      <c r="M738" s="15"/>
      <c r="N738" s="15"/>
      <c r="O738" s="26"/>
      <c r="P738" s="14"/>
    </row>
    <row r="739" spans="1:16" s="11" customFormat="1" x14ac:dyDescent="0.2">
      <c r="A739" s="17"/>
      <c r="B739" s="17"/>
      <c r="C739" s="17"/>
      <c r="D739" s="12"/>
      <c r="E739" s="12"/>
      <c r="F739" s="12"/>
      <c r="G739" s="12"/>
      <c r="H739" s="12"/>
      <c r="I739" s="12"/>
      <c r="J739" s="13"/>
      <c r="K739" s="13"/>
      <c r="L739" s="14"/>
      <c r="M739" s="15"/>
      <c r="N739" s="15"/>
      <c r="O739" s="26"/>
      <c r="P739" s="14"/>
    </row>
    <row r="740" spans="1:16" s="11" customFormat="1" x14ac:dyDescent="0.2">
      <c r="A740" s="17"/>
      <c r="B740" s="17"/>
      <c r="C740" s="17"/>
      <c r="D740" s="12"/>
      <c r="E740" s="12"/>
      <c r="F740" s="12"/>
      <c r="G740" s="12"/>
      <c r="H740" s="12"/>
      <c r="I740" s="12"/>
      <c r="J740" s="13"/>
      <c r="K740" s="13"/>
      <c r="L740" s="14"/>
      <c r="M740" s="15"/>
      <c r="N740" s="15"/>
      <c r="O740" s="26"/>
      <c r="P740" s="14"/>
    </row>
    <row r="741" spans="1:16" s="11" customFormat="1" x14ac:dyDescent="0.2">
      <c r="A741" s="17"/>
      <c r="B741" s="17"/>
      <c r="C741" s="17"/>
      <c r="D741" s="12"/>
      <c r="E741" s="12"/>
      <c r="F741" s="12"/>
      <c r="G741" s="12"/>
      <c r="H741" s="12"/>
      <c r="I741" s="12"/>
      <c r="J741" s="13"/>
      <c r="K741" s="13"/>
      <c r="L741" s="14"/>
      <c r="M741" s="15"/>
      <c r="N741" s="15"/>
      <c r="O741" s="26"/>
      <c r="P741" s="14"/>
    </row>
    <row r="742" spans="1:16" s="14" customFormat="1" ht="11.25" x14ac:dyDescent="0.2">
      <c r="A742" s="17"/>
      <c r="B742" s="17"/>
      <c r="C742" s="17"/>
      <c r="D742" s="12"/>
      <c r="E742" s="12"/>
      <c r="F742" s="12"/>
      <c r="G742" s="12"/>
      <c r="H742" s="12"/>
      <c r="I742" s="12"/>
      <c r="J742" s="13"/>
      <c r="K742" s="13"/>
      <c r="M742" s="15"/>
      <c r="N742" s="15"/>
      <c r="O742" s="26"/>
    </row>
    <row r="743" spans="1:16" s="14" customFormat="1" ht="11.25" x14ac:dyDescent="0.2">
      <c r="A743" s="17"/>
      <c r="B743" s="17"/>
      <c r="C743" s="17"/>
      <c r="D743" s="12"/>
      <c r="E743" s="12"/>
      <c r="F743" s="12"/>
      <c r="G743" s="12"/>
      <c r="H743" s="12"/>
      <c r="I743" s="12"/>
      <c r="J743" s="13"/>
      <c r="K743" s="13"/>
      <c r="M743" s="15"/>
      <c r="N743" s="15"/>
      <c r="O743" s="26"/>
    </row>
    <row r="744" spans="1:16" s="14" customFormat="1" ht="11.25" x14ac:dyDescent="0.2">
      <c r="A744" s="17"/>
      <c r="B744" s="17"/>
      <c r="C744" s="17"/>
      <c r="D744" s="12"/>
      <c r="E744" s="12"/>
      <c r="F744" s="12"/>
      <c r="G744" s="12"/>
      <c r="H744" s="12"/>
      <c r="I744" s="12"/>
      <c r="J744" s="13"/>
      <c r="K744" s="13"/>
      <c r="M744" s="15"/>
      <c r="N744" s="15"/>
      <c r="O744" s="26"/>
    </row>
    <row r="745" spans="1:16" s="14" customFormat="1" ht="11.25" x14ac:dyDescent="0.2">
      <c r="A745" s="17"/>
      <c r="B745" s="17"/>
      <c r="C745" s="17"/>
      <c r="D745" s="12"/>
      <c r="E745" s="12"/>
      <c r="F745" s="12"/>
      <c r="G745" s="12"/>
      <c r="H745" s="12"/>
      <c r="I745" s="12"/>
      <c r="J745" s="13"/>
      <c r="K745" s="13"/>
      <c r="M745" s="15"/>
      <c r="N745" s="15"/>
      <c r="O745" s="26"/>
    </row>
    <row r="746" spans="1:16" s="14" customFormat="1" ht="11.25" x14ac:dyDescent="0.2">
      <c r="A746" s="17"/>
      <c r="B746" s="17"/>
      <c r="C746" s="17"/>
      <c r="D746" s="12"/>
      <c r="E746" s="12"/>
      <c r="F746" s="12"/>
      <c r="G746" s="12"/>
      <c r="H746" s="12"/>
      <c r="I746" s="12"/>
      <c r="J746" s="13"/>
      <c r="K746" s="13"/>
      <c r="M746" s="15"/>
      <c r="N746" s="15"/>
      <c r="O746" s="26"/>
    </row>
    <row r="747" spans="1:16" s="14" customFormat="1" ht="11.25" x14ac:dyDescent="0.2">
      <c r="A747" s="17"/>
      <c r="B747" s="17"/>
      <c r="C747" s="17"/>
      <c r="D747" s="12"/>
      <c r="E747" s="12"/>
      <c r="F747" s="12"/>
      <c r="G747" s="12"/>
      <c r="H747" s="12"/>
      <c r="I747" s="12"/>
      <c r="J747" s="13"/>
      <c r="K747" s="13"/>
      <c r="M747" s="15"/>
      <c r="N747" s="15"/>
      <c r="O747" s="26"/>
    </row>
    <row r="748" spans="1:16" s="14" customFormat="1" ht="11.25" x14ac:dyDescent="0.2">
      <c r="A748" s="17"/>
      <c r="B748" s="17"/>
      <c r="C748" s="17"/>
      <c r="D748" s="12"/>
      <c r="E748" s="12"/>
      <c r="F748" s="12"/>
      <c r="G748" s="12"/>
      <c r="H748" s="12"/>
      <c r="I748" s="12"/>
      <c r="J748" s="13"/>
      <c r="K748" s="13"/>
      <c r="M748" s="15"/>
      <c r="N748" s="15"/>
      <c r="O748" s="26"/>
    </row>
    <row r="749" spans="1:16" s="14" customFormat="1" ht="11.25" x14ac:dyDescent="0.2">
      <c r="A749" s="17"/>
      <c r="B749" s="17"/>
      <c r="C749" s="17"/>
      <c r="D749" s="12"/>
      <c r="E749" s="12"/>
      <c r="F749" s="12"/>
      <c r="G749" s="12"/>
      <c r="H749" s="12"/>
      <c r="I749" s="12"/>
      <c r="J749" s="13"/>
      <c r="K749" s="13"/>
      <c r="M749" s="15"/>
      <c r="N749" s="15"/>
      <c r="O749" s="26"/>
    </row>
    <row r="750" spans="1:16" s="14" customFormat="1" ht="11.25" x14ac:dyDescent="0.2">
      <c r="A750" s="17"/>
      <c r="B750" s="17"/>
      <c r="C750" s="17"/>
      <c r="D750" s="12"/>
      <c r="E750" s="12"/>
      <c r="F750" s="12"/>
      <c r="G750" s="12"/>
      <c r="H750" s="12"/>
      <c r="I750" s="12"/>
      <c r="J750" s="13"/>
      <c r="K750" s="13"/>
      <c r="M750" s="15"/>
      <c r="N750" s="15"/>
      <c r="O750" s="26"/>
    </row>
    <row r="751" spans="1:16" s="14" customFormat="1" ht="11.25" x14ac:dyDescent="0.2">
      <c r="A751" s="17"/>
      <c r="B751" s="17"/>
      <c r="C751" s="17"/>
      <c r="D751" s="12"/>
      <c r="E751" s="12"/>
      <c r="F751" s="12"/>
      <c r="G751" s="12"/>
      <c r="H751" s="12"/>
      <c r="I751" s="12"/>
      <c r="J751" s="13"/>
      <c r="K751" s="13"/>
      <c r="M751" s="15"/>
      <c r="N751" s="15"/>
      <c r="O751" s="26"/>
    </row>
    <row r="752" spans="1:16" s="14" customFormat="1" ht="11.25" x14ac:dyDescent="0.2">
      <c r="A752" s="17"/>
      <c r="B752" s="17"/>
      <c r="C752" s="17"/>
      <c r="D752" s="12"/>
      <c r="E752" s="12"/>
      <c r="F752" s="12"/>
      <c r="G752" s="12"/>
      <c r="H752" s="12"/>
      <c r="I752" s="12"/>
      <c r="J752" s="13"/>
      <c r="K752" s="13"/>
      <c r="M752" s="15"/>
      <c r="N752" s="15"/>
      <c r="O752" s="26"/>
    </row>
    <row r="753" spans="1:15" s="14" customFormat="1" ht="11.25" x14ac:dyDescent="0.2">
      <c r="A753" s="17"/>
      <c r="B753" s="17"/>
      <c r="C753" s="17"/>
      <c r="D753" s="12"/>
      <c r="E753" s="12"/>
      <c r="F753" s="12"/>
      <c r="G753" s="12"/>
      <c r="H753" s="12"/>
      <c r="I753" s="12"/>
      <c r="J753" s="13"/>
      <c r="K753" s="13"/>
      <c r="M753" s="15"/>
      <c r="N753" s="15"/>
      <c r="O753" s="26"/>
    </row>
    <row r="754" spans="1:15" s="14" customFormat="1" ht="11.25" x14ac:dyDescent="0.2">
      <c r="A754" s="17"/>
      <c r="B754" s="17"/>
      <c r="C754" s="17"/>
      <c r="D754" s="12"/>
      <c r="E754" s="12"/>
      <c r="F754" s="12"/>
      <c r="G754" s="12"/>
      <c r="H754" s="12"/>
      <c r="I754" s="12"/>
      <c r="J754" s="13"/>
      <c r="K754" s="13"/>
      <c r="M754" s="15"/>
      <c r="N754" s="15"/>
      <c r="O754" s="26"/>
    </row>
    <row r="755" spans="1:15" s="14" customFormat="1" ht="11.25" x14ac:dyDescent="0.2">
      <c r="A755" s="17"/>
      <c r="B755" s="17"/>
      <c r="C755" s="17"/>
      <c r="D755" s="12"/>
      <c r="E755" s="12"/>
      <c r="F755" s="12"/>
      <c r="G755" s="12"/>
      <c r="H755" s="12"/>
      <c r="I755" s="12"/>
      <c r="J755" s="13"/>
      <c r="K755" s="13"/>
      <c r="M755" s="15"/>
      <c r="N755" s="15"/>
      <c r="O755" s="26"/>
    </row>
    <row r="756" spans="1:15" s="14" customFormat="1" ht="11.25" x14ac:dyDescent="0.2">
      <c r="A756" s="17"/>
      <c r="B756" s="17"/>
      <c r="C756" s="17"/>
      <c r="D756" s="12"/>
      <c r="E756" s="12"/>
      <c r="F756" s="12"/>
      <c r="G756" s="12"/>
      <c r="H756" s="12"/>
      <c r="I756" s="12"/>
      <c r="J756" s="13"/>
      <c r="K756" s="13"/>
      <c r="M756" s="15"/>
      <c r="N756" s="15"/>
      <c r="O756" s="26"/>
    </row>
    <row r="757" spans="1:15" s="14" customFormat="1" ht="11.25" x14ac:dyDescent="0.2">
      <c r="A757" s="17"/>
      <c r="B757" s="17"/>
      <c r="C757" s="17"/>
      <c r="D757" s="12"/>
      <c r="E757" s="12"/>
      <c r="F757" s="12"/>
      <c r="G757" s="12"/>
      <c r="H757" s="12"/>
      <c r="I757" s="12"/>
      <c r="J757" s="13"/>
      <c r="K757" s="13"/>
      <c r="M757" s="15"/>
      <c r="N757" s="15"/>
      <c r="O757" s="26"/>
    </row>
    <row r="758" spans="1:15" s="14" customFormat="1" ht="11.25" x14ac:dyDescent="0.2">
      <c r="A758" s="17"/>
      <c r="B758" s="17"/>
      <c r="C758" s="17"/>
      <c r="D758" s="12"/>
      <c r="E758" s="12"/>
      <c r="F758" s="12"/>
      <c r="G758" s="12"/>
      <c r="H758" s="12"/>
      <c r="I758" s="12"/>
      <c r="J758" s="13"/>
      <c r="K758" s="13"/>
      <c r="M758" s="15"/>
      <c r="N758" s="15"/>
      <c r="O758" s="26"/>
    </row>
    <row r="759" spans="1:15" s="14" customFormat="1" ht="11.25" x14ac:dyDescent="0.2">
      <c r="A759" s="17"/>
      <c r="B759" s="17"/>
      <c r="C759" s="17"/>
      <c r="D759" s="12"/>
      <c r="E759" s="12"/>
      <c r="F759" s="12"/>
      <c r="G759" s="12"/>
      <c r="H759" s="12"/>
      <c r="I759" s="12"/>
      <c r="J759" s="13"/>
      <c r="K759" s="13"/>
      <c r="M759" s="15"/>
      <c r="N759" s="15"/>
      <c r="O759" s="26"/>
    </row>
    <row r="760" spans="1:15" s="14" customFormat="1" ht="11.25" x14ac:dyDescent="0.2">
      <c r="A760" s="17"/>
      <c r="B760" s="17"/>
      <c r="C760" s="17"/>
      <c r="D760" s="12"/>
      <c r="E760" s="12"/>
      <c r="F760" s="12"/>
      <c r="G760" s="12"/>
      <c r="H760" s="12"/>
      <c r="I760" s="12"/>
      <c r="J760" s="13"/>
      <c r="K760" s="13"/>
      <c r="M760" s="15"/>
      <c r="N760" s="15"/>
      <c r="O760" s="26"/>
    </row>
    <row r="761" spans="1:15" s="14" customFormat="1" ht="11.25" x14ac:dyDescent="0.2">
      <c r="A761" s="17"/>
      <c r="B761" s="17"/>
      <c r="C761" s="17"/>
      <c r="D761" s="12"/>
      <c r="E761" s="12"/>
      <c r="F761" s="12"/>
      <c r="G761" s="12"/>
      <c r="H761" s="12"/>
      <c r="I761" s="12"/>
      <c r="J761" s="13"/>
      <c r="K761" s="13"/>
      <c r="M761" s="15"/>
      <c r="N761" s="15"/>
      <c r="O761" s="26"/>
    </row>
    <row r="762" spans="1:15" s="14" customFormat="1" ht="11.25" x14ac:dyDescent="0.2">
      <c r="A762" s="17"/>
      <c r="B762" s="17"/>
      <c r="C762" s="17"/>
      <c r="D762" s="12"/>
      <c r="E762" s="12"/>
      <c r="F762" s="12"/>
      <c r="G762" s="12"/>
      <c r="H762" s="12"/>
      <c r="I762" s="12"/>
      <c r="J762" s="13"/>
      <c r="K762" s="13"/>
      <c r="M762" s="15"/>
      <c r="N762" s="15"/>
      <c r="O762" s="26"/>
    </row>
    <row r="763" spans="1:15" s="14" customFormat="1" ht="11.25" x14ac:dyDescent="0.2">
      <c r="A763" s="17"/>
      <c r="B763" s="17"/>
      <c r="C763" s="17"/>
      <c r="D763" s="12"/>
      <c r="E763" s="12"/>
      <c r="F763" s="12"/>
      <c r="G763" s="12"/>
      <c r="H763" s="12"/>
      <c r="I763" s="12"/>
      <c r="J763" s="13"/>
      <c r="K763" s="13"/>
      <c r="M763" s="15"/>
      <c r="N763" s="15"/>
      <c r="O763" s="26"/>
    </row>
    <row r="764" spans="1:15" s="14" customFormat="1" ht="11.25" x14ac:dyDescent="0.2">
      <c r="A764" s="17"/>
      <c r="B764" s="17"/>
      <c r="C764" s="17"/>
      <c r="D764" s="12"/>
      <c r="E764" s="12"/>
      <c r="F764" s="12"/>
      <c r="G764" s="12"/>
      <c r="H764" s="12"/>
      <c r="I764" s="12"/>
      <c r="J764" s="13"/>
      <c r="K764" s="13"/>
      <c r="M764" s="15"/>
      <c r="N764" s="15"/>
      <c r="O764" s="26"/>
    </row>
    <row r="765" spans="1:15" s="14" customFormat="1" ht="11.25" x14ac:dyDescent="0.2">
      <c r="A765" s="17"/>
      <c r="B765" s="17"/>
      <c r="C765" s="17"/>
      <c r="D765" s="12"/>
      <c r="E765" s="12"/>
      <c r="F765" s="12"/>
      <c r="G765" s="12"/>
      <c r="H765" s="12"/>
      <c r="I765" s="12"/>
      <c r="J765" s="13"/>
      <c r="K765" s="13"/>
      <c r="M765" s="15"/>
      <c r="N765" s="15"/>
      <c r="O765" s="26"/>
    </row>
    <row r="766" spans="1:15" s="14" customFormat="1" ht="11.25" x14ac:dyDescent="0.2">
      <c r="A766" s="17"/>
      <c r="B766" s="17"/>
      <c r="C766" s="17"/>
      <c r="D766" s="12"/>
      <c r="E766" s="12"/>
      <c r="F766" s="12"/>
      <c r="G766" s="12"/>
      <c r="H766" s="12"/>
      <c r="I766" s="12"/>
      <c r="J766" s="13"/>
      <c r="K766" s="13"/>
      <c r="M766" s="15"/>
      <c r="N766" s="15"/>
      <c r="O766" s="26"/>
    </row>
    <row r="767" spans="1:15" s="14" customFormat="1" ht="11.25" x14ac:dyDescent="0.2">
      <c r="A767" s="17"/>
      <c r="B767" s="17"/>
      <c r="C767" s="17"/>
      <c r="D767" s="12"/>
      <c r="E767" s="12"/>
      <c r="F767" s="12"/>
      <c r="G767" s="12"/>
      <c r="H767" s="12"/>
      <c r="I767" s="12"/>
      <c r="J767" s="13"/>
      <c r="K767" s="13"/>
      <c r="M767" s="15"/>
      <c r="N767" s="15"/>
      <c r="O767" s="26"/>
    </row>
    <row r="768" spans="1:15" s="14" customFormat="1" ht="11.25" x14ac:dyDescent="0.2">
      <c r="A768" s="17"/>
      <c r="B768" s="17"/>
      <c r="C768" s="17"/>
      <c r="D768" s="12"/>
      <c r="E768" s="12"/>
      <c r="F768" s="12"/>
      <c r="G768" s="12"/>
      <c r="H768" s="12"/>
      <c r="I768" s="12"/>
      <c r="J768" s="13"/>
      <c r="K768" s="13"/>
      <c r="M768" s="15"/>
      <c r="N768" s="15"/>
      <c r="O768" s="26"/>
    </row>
    <row r="769" spans="1:15" s="14" customFormat="1" ht="11.25" x14ac:dyDescent="0.2">
      <c r="A769" s="17"/>
      <c r="B769" s="17"/>
      <c r="C769" s="17"/>
      <c r="D769" s="12"/>
      <c r="E769" s="12"/>
      <c r="F769" s="12"/>
      <c r="G769" s="12"/>
      <c r="H769" s="12"/>
      <c r="I769" s="12"/>
      <c r="J769" s="13"/>
      <c r="K769" s="13"/>
      <c r="M769" s="15"/>
      <c r="N769" s="15"/>
      <c r="O769" s="26"/>
    </row>
    <row r="770" spans="1:15" s="14" customFormat="1" ht="11.25" x14ac:dyDescent="0.2">
      <c r="A770" s="17"/>
      <c r="B770" s="17"/>
      <c r="C770" s="17"/>
      <c r="D770" s="12"/>
      <c r="E770" s="12"/>
      <c r="F770" s="12"/>
      <c r="G770" s="12"/>
      <c r="H770" s="12"/>
      <c r="I770" s="12"/>
      <c r="J770" s="13"/>
      <c r="K770" s="13"/>
      <c r="M770" s="15"/>
      <c r="N770" s="15"/>
      <c r="O770" s="26"/>
    </row>
    <row r="771" spans="1:15" s="14" customFormat="1" ht="11.25" x14ac:dyDescent="0.2">
      <c r="A771" s="17"/>
      <c r="B771" s="17"/>
      <c r="C771" s="17"/>
      <c r="D771" s="12"/>
      <c r="E771" s="12"/>
      <c r="F771" s="12"/>
      <c r="G771" s="12"/>
      <c r="H771" s="12"/>
      <c r="I771" s="12"/>
      <c r="J771" s="13"/>
      <c r="K771" s="13"/>
      <c r="M771" s="15"/>
      <c r="N771" s="15"/>
      <c r="O771" s="26"/>
    </row>
    <row r="772" spans="1:15" s="14" customFormat="1" ht="11.25" x14ac:dyDescent="0.2">
      <c r="A772" s="17"/>
      <c r="B772" s="17"/>
      <c r="C772" s="17"/>
      <c r="D772" s="12"/>
      <c r="E772" s="12"/>
      <c r="F772" s="12"/>
      <c r="G772" s="12"/>
      <c r="H772" s="12"/>
      <c r="I772" s="12"/>
      <c r="J772" s="13"/>
      <c r="K772" s="13"/>
      <c r="M772" s="15"/>
      <c r="N772" s="15"/>
      <c r="O772" s="26"/>
    </row>
    <row r="773" spans="1:15" s="14" customFormat="1" ht="11.25" x14ac:dyDescent="0.2">
      <c r="A773" s="17"/>
      <c r="B773" s="17"/>
      <c r="C773" s="17"/>
      <c r="D773" s="12"/>
      <c r="E773" s="12"/>
      <c r="F773" s="12"/>
      <c r="G773" s="12"/>
      <c r="H773" s="12"/>
      <c r="I773" s="12"/>
      <c r="J773" s="13"/>
      <c r="K773" s="13"/>
      <c r="M773" s="15"/>
      <c r="N773" s="15"/>
      <c r="O773" s="26"/>
    </row>
    <row r="774" spans="1:15" s="14" customFormat="1" ht="11.25" x14ac:dyDescent="0.2">
      <c r="A774" s="17"/>
      <c r="B774" s="17"/>
      <c r="C774" s="17"/>
      <c r="D774" s="12"/>
      <c r="E774" s="12"/>
      <c r="F774" s="12"/>
      <c r="G774" s="12"/>
      <c r="H774" s="12"/>
      <c r="I774" s="12"/>
      <c r="J774" s="13"/>
      <c r="K774" s="13"/>
      <c r="M774" s="15"/>
      <c r="N774" s="15"/>
      <c r="O774" s="26"/>
    </row>
    <row r="775" spans="1:15" s="14" customFormat="1" ht="11.25" x14ac:dyDescent="0.2">
      <c r="A775" s="17"/>
      <c r="B775" s="17"/>
      <c r="C775" s="17"/>
      <c r="D775" s="12"/>
      <c r="E775" s="12"/>
      <c r="F775" s="12"/>
      <c r="G775" s="12"/>
      <c r="H775" s="12"/>
      <c r="I775" s="12"/>
      <c r="J775" s="13"/>
      <c r="K775" s="13"/>
      <c r="M775" s="15"/>
      <c r="N775" s="15"/>
      <c r="O775" s="26"/>
    </row>
    <row r="776" spans="1:15" s="14" customFormat="1" ht="11.25" x14ac:dyDescent="0.2">
      <c r="A776" s="17"/>
      <c r="B776" s="17"/>
      <c r="C776" s="17"/>
      <c r="D776" s="12"/>
      <c r="E776" s="12"/>
      <c r="F776" s="12"/>
      <c r="G776" s="12"/>
      <c r="H776" s="12"/>
      <c r="I776" s="12"/>
      <c r="J776" s="13"/>
      <c r="K776" s="13"/>
      <c r="M776" s="15"/>
      <c r="N776" s="15"/>
      <c r="O776" s="26"/>
    </row>
    <row r="777" spans="1:15" s="14" customFormat="1" ht="11.25" x14ac:dyDescent="0.2">
      <c r="A777" s="17"/>
      <c r="B777" s="17"/>
      <c r="C777" s="17"/>
      <c r="D777" s="12"/>
      <c r="E777" s="12"/>
      <c r="F777" s="12"/>
      <c r="G777" s="12"/>
      <c r="H777" s="12"/>
      <c r="I777" s="12"/>
      <c r="J777" s="13"/>
      <c r="K777" s="13"/>
      <c r="M777" s="15"/>
      <c r="N777" s="15"/>
      <c r="O777" s="26"/>
    </row>
  </sheetData>
  <sheetProtection selectLockedCells="1"/>
  <mergeCells count="65">
    <mergeCell ref="C200:L200"/>
    <mergeCell ref="C595:L595"/>
    <mergeCell ref="M1:M2"/>
    <mergeCell ref="C134:L134"/>
    <mergeCell ref="C220:K220"/>
    <mergeCell ref="C374:L374"/>
    <mergeCell ref="C371:L371"/>
    <mergeCell ref="C150:L150"/>
    <mergeCell ref="C375:L375"/>
    <mergeCell ref="C376:L376"/>
    <mergeCell ref="C377:L377"/>
    <mergeCell ref="C378:L378"/>
    <mergeCell ref="C387:L387"/>
    <mergeCell ref="C423:L423"/>
    <mergeCell ref="C444:L444"/>
    <mergeCell ref="C465:L465"/>
    <mergeCell ref="P1:P2"/>
    <mergeCell ref="C126:L126"/>
    <mergeCell ref="C4:L4"/>
    <mergeCell ref="A1:B1"/>
    <mergeCell ref="C1:L2"/>
    <mergeCell ref="C66:L66"/>
    <mergeCell ref="C86:L86"/>
    <mergeCell ref="C93:L93"/>
    <mergeCell ref="N1:N2"/>
    <mergeCell ref="O1:O2"/>
    <mergeCell ref="C403:L403"/>
    <mergeCell ref="C227:L227"/>
    <mergeCell ref="C600:L600"/>
    <mergeCell ref="C613:L613"/>
    <mergeCell ref="C608:L608"/>
    <mergeCell ref="C282:L282"/>
    <mergeCell ref="C312:L312"/>
    <mergeCell ref="C314:L314"/>
    <mergeCell ref="C328:L328"/>
    <mergeCell ref="C330:L330"/>
    <mergeCell ref="C331:L331"/>
    <mergeCell ref="C406:L406"/>
    <mergeCell ref="C545:L545"/>
    <mergeCell ref="C548:L548"/>
    <mergeCell ref="C552:L552"/>
    <mergeCell ref="C564:L564"/>
    <mergeCell ref="C501:L501"/>
    <mergeCell ref="C634:L634"/>
    <mergeCell ref="C589:L589"/>
    <mergeCell ref="C622:L622"/>
    <mergeCell ref="C514:L514"/>
    <mergeCell ref="C517:L517"/>
    <mergeCell ref="C520:L520"/>
    <mergeCell ref="C523:L523"/>
    <mergeCell ref="C529:L529"/>
    <mergeCell ref="C532:L532"/>
    <mergeCell ref="C535:L535"/>
    <mergeCell ref="C542:L542"/>
    <mergeCell ref="C582:L582"/>
    <mergeCell ref="C555:L555"/>
    <mergeCell ref="C558:L558"/>
    <mergeCell ref="C570:L570"/>
    <mergeCell ref="C576:L576"/>
    <mergeCell ref="C716:L716"/>
    <mergeCell ref="C719:L719"/>
    <mergeCell ref="C697:L697"/>
    <mergeCell ref="C705:L705"/>
    <mergeCell ref="C708:L708"/>
    <mergeCell ref="C694:L694"/>
  </mergeCells>
  <phoneticPr fontId="23" type="noConversion"/>
  <pageMargins left="0.7" right="0.7" top="0.75" bottom="0.75" header="0.3" footer="0.3"/>
  <pageSetup paperSize="9" scale="81" fitToHeight="0" orientation="portrait" r:id="rId1"/>
  <headerFooter alignWithMargins="0">
    <oddFooter>&amp;L&amp;"Arial,Normal"&amp;8 
Weißenthurm Hoche-Denkmal&amp;C&amp;"Arial,Normal"&amp;8Aufschlüsselung des Gesamt- und Pauschalpreises D.P.G.F - Mengenansatz (D.E.)&amp;R&amp;"Arial,Normal"&amp;8Sanierung des Denkmals
 Seite &amp;P / &amp;N</oddFooter>
  </headerFooter>
  <rowBreaks count="4" manualBreakCount="4">
    <brk id="587" max="15" man="1"/>
    <brk id="620" max="16383" man="1"/>
    <brk id="632" max="16383" man="1"/>
    <brk id="6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Geschäftsführer</vt:lpstr>
      <vt:lpstr>LOS1</vt:lpstr>
      <vt:lpstr>'LOS1'!Impression_des_titres</vt:lpstr>
      <vt:lpstr>Geschäftsführer!Zone_d_impression</vt:lpstr>
      <vt:lpstr>'LOS1'!Zone_d_impression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PC3</dc:creator>
  <cp:lastModifiedBy>TRINH Emilie</cp:lastModifiedBy>
  <cp:lastPrinted>2025-10-13T13:04:44Z</cp:lastPrinted>
  <dcterms:created xsi:type="dcterms:W3CDTF">2017-01-11T15:21:24Z</dcterms:created>
  <dcterms:modified xsi:type="dcterms:W3CDTF">2025-10-13T13:05:13Z</dcterms:modified>
</cp:coreProperties>
</file>